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22035" windowHeight="13605"/>
  </bookViews>
  <sheets>
    <sheet name="Money Management" sheetId="1" r:id="rId1"/>
  </sheets>
  <calcPr calcId="125725"/>
</workbook>
</file>

<file path=xl/calcChain.xml><?xml version="1.0" encoding="utf-8"?>
<calcChain xmlns="http://schemas.openxmlformats.org/spreadsheetml/2006/main">
  <c r="C2" i="1"/>
  <c r="B2"/>
  <c r="F2"/>
  <c r="G2" s="1"/>
  <c r="L2"/>
  <c r="B3"/>
  <c r="C3" s="1"/>
  <c r="B4" l="1"/>
  <c r="H3" s="1"/>
  <c r="E3"/>
  <c r="F3" s="1"/>
  <c r="D3"/>
  <c r="M2"/>
  <c r="N2" s="1"/>
  <c r="H2"/>
  <c r="I2" s="1"/>
  <c r="J2" s="1"/>
  <c r="K2" s="1"/>
  <c r="O2" s="1"/>
  <c r="C4" l="1"/>
  <c r="B5"/>
  <c r="G3"/>
  <c r="E4" s="1"/>
  <c r="M3"/>
  <c r="N3" s="1"/>
  <c r="L3"/>
  <c r="D4"/>
  <c r="F4"/>
  <c r="I3"/>
  <c r="J3" s="1"/>
  <c r="K3" s="1"/>
  <c r="H4" l="1"/>
  <c r="B6"/>
  <c r="C5"/>
  <c r="G4"/>
  <c r="D5" s="1"/>
  <c r="M4"/>
  <c r="N4" s="1"/>
  <c r="L4"/>
  <c r="C6" l="1"/>
  <c r="B7"/>
  <c r="H5"/>
  <c r="E5"/>
  <c r="I4"/>
  <c r="J4" s="1"/>
  <c r="K4" s="1"/>
  <c r="H6" l="1"/>
  <c r="B8"/>
  <c r="C7"/>
  <c r="F5"/>
  <c r="C8" l="1"/>
  <c r="B9"/>
  <c r="H7"/>
  <c r="G5"/>
  <c r="D6" s="1"/>
  <c r="M5"/>
  <c r="N5" s="1"/>
  <c r="L5"/>
  <c r="H8" l="1"/>
  <c r="B10"/>
  <c r="C9"/>
  <c r="E6"/>
  <c r="I5"/>
  <c r="J5" s="1"/>
  <c r="K5" s="1"/>
  <c r="C10" l="1"/>
  <c r="B11"/>
  <c r="H9"/>
  <c r="F6"/>
  <c r="H10" l="1"/>
  <c r="B12"/>
  <c r="C11"/>
  <c r="G6"/>
  <c r="D7" s="1"/>
  <c r="M6"/>
  <c r="N6" s="1"/>
  <c r="L6"/>
  <c r="C12" l="1"/>
  <c r="B13"/>
  <c r="H11"/>
  <c r="E7"/>
  <c r="I6"/>
  <c r="J6" s="1"/>
  <c r="K6" s="1"/>
  <c r="C13" l="1"/>
  <c r="H12"/>
  <c r="B14"/>
  <c r="F7"/>
  <c r="B15" l="1"/>
  <c r="C14"/>
  <c r="H13"/>
  <c r="G7"/>
  <c r="D8" s="1"/>
  <c r="M7"/>
  <c r="N7" s="1"/>
  <c r="L7"/>
  <c r="C15" l="1"/>
  <c r="H14"/>
  <c r="B16"/>
  <c r="E8"/>
  <c r="F8" s="1"/>
  <c r="I7"/>
  <c r="J7" s="1"/>
  <c r="K7" s="1"/>
  <c r="C16" l="1"/>
  <c r="H15"/>
  <c r="B17"/>
  <c r="G8"/>
  <c r="D9" s="1"/>
  <c r="M8"/>
  <c r="N8" s="1"/>
  <c r="L8"/>
  <c r="H16" l="1"/>
  <c r="B18"/>
  <c r="C17"/>
  <c r="E9"/>
  <c r="F9" s="1"/>
  <c r="I8"/>
  <c r="J8" s="1"/>
  <c r="K8" s="1"/>
  <c r="C18" l="1"/>
  <c r="H17"/>
  <c r="B19"/>
  <c r="G9"/>
  <c r="M9"/>
  <c r="N9" s="1"/>
  <c r="L9"/>
  <c r="B20" l="1"/>
  <c r="C19"/>
  <c r="H18"/>
  <c r="E10"/>
  <c r="F10" s="1"/>
  <c r="I9"/>
  <c r="J9" s="1"/>
  <c r="K9" s="1"/>
  <c r="D10"/>
  <c r="B21" l="1"/>
  <c r="H19"/>
  <c r="C20"/>
  <c r="G10"/>
  <c r="D11" s="1"/>
  <c r="M10"/>
  <c r="N10" s="1"/>
  <c r="L10"/>
  <c r="C21" l="1"/>
  <c r="H20"/>
  <c r="B22"/>
  <c r="E11"/>
  <c r="F11" s="1"/>
  <c r="I10"/>
  <c r="J10" s="1"/>
  <c r="K10" s="1"/>
  <c r="C22" l="1"/>
  <c r="H21"/>
  <c r="B23"/>
  <c r="G11"/>
  <c r="D12" s="1"/>
  <c r="M11"/>
  <c r="N11" s="1"/>
  <c r="L11"/>
  <c r="C23" l="1"/>
  <c r="H22"/>
  <c r="B24"/>
  <c r="E12"/>
  <c r="F12" s="1"/>
  <c r="I11"/>
  <c r="J11" s="1"/>
  <c r="K11" s="1"/>
  <c r="B25" l="1"/>
  <c r="H23"/>
  <c r="C24"/>
  <c r="G12"/>
  <c r="M12"/>
  <c r="N12" s="1"/>
  <c r="D13"/>
  <c r="L12"/>
  <c r="C25" l="1"/>
  <c r="H24"/>
  <c r="B26"/>
  <c r="E13"/>
  <c r="F13" s="1"/>
  <c r="I12"/>
  <c r="J12" s="1"/>
  <c r="K12" s="1"/>
  <c r="C26" l="1"/>
  <c r="B27"/>
  <c r="H25"/>
  <c r="L13"/>
  <c r="G13"/>
  <c r="M13"/>
  <c r="N13" s="1"/>
  <c r="D14"/>
  <c r="C27" l="1"/>
  <c r="H26"/>
  <c r="B28"/>
  <c r="E14"/>
  <c r="I13"/>
  <c r="J13" s="1"/>
  <c r="K13" s="1"/>
  <c r="F14"/>
  <c r="B29" l="1"/>
  <c r="H27"/>
  <c r="C28"/>
  <c r="G14"/>
  <c r="D15" s="1"/>
  <c r="M14"/>
  <c r="N14" s="1"/>
  <c r="L14"/>
  <c r="B30" l="1"/>
  <c r="C29"/>
  <c r="H28"/>
  <c r="E15"/>
  <c r="F15" s="1"/>
  <c r="I14"/>
  <c r="J14" s="1"/>
  <c r="K14" s="1"/>
  <c r="B31" l="1"/>
  <c r="H29"/>
  <c r="C30"/>
  <c r="L15"/>
  <c r="G15"/>
  <c r="M15"/>
  <c r="N15" s="1"/>
  <c r="D16"/>
  <c r="C31" l="1"/>
  <c r="H30"/>
  <c r="B32"/>
  <c r="E16"/>
  <c r="I15"/>
  <c r="J15" s="1"/>
  <c r="K15" s="1"/>
  <c r="F16"/>
  <c r="C32" l="1"/>
  <c r="B33"/>
  <c r="H31"/>
  <c r="G16"/>
  <c r="M16"/>
  <c r="N16" s="1"/>
  <c r="D17"/>
  <c r="L16"/>
  <c r="B34" l="1"/>
  <c r="C33"/>
  <c r="H32"/>
  <c r="E17"/>
  <c r="F17" s="1"/>
  <c r="I16"/>
  <c r="J16" s="1"/>
  <c r="K16" s="1"/>
  <c r="C34" l="1"/>
  <c r="B35"/>
  <c r="H33"/>
  <c r="L17"/>
  <c r="G17"/>
  <c r="M17"/>
  <c r="N17" s="1"/>
  <c r="D18"/>
  <c r="B36" l="1"/>
  <c r="C35"/>
  <c r="H34"/>
  <c r="E18"/>
  <c r="F18" s="1"/>
  <c r="I17"/>
  <c r="J17" s="1"/>
  <c r="K17" s="1"/>
  <c r="B37" l="1"/>
  <c r="H35"/>
  <c r="C36"/>
  <c r="G18"/>
  <c r="M18"/>
  <c r="N18" s="1"/>
  <c r="D19"/>
  <c r="L18"/>
  <c r="C37" l="1"/>
  <c r="H36"/>
  <c r="B38"/>
  <c r="E19"/>
  <c r="F19" s="1"/>
  <c r="I18"/>
  <c r="J18" s="1"/>
  <c r="K18" s="1"/>
  <c r="C38" l="1"/>
  <c r="B39"/>
  <c r="H37"/>
  <c r="L19"/>
  <c r="G19"/>
  <c r="M19"/>
  <c r="N19" s="1"/>
  <c r="D20"/>
  <c r="C39" l="1"/>
  <c r="H38"/>
  <c r="B40"/>
  <c r="E20"/>
  <c r="F20" s="1"/>
  <c r="I19"/>
  <c r="J19" s="1"/>
  <c r="K19" s="1"/>
  <c r="C40" l="1"/>
  <c r="B41"/>
  <c r="H39"/>
  <c r="G20"/>
  <c r="M20"/>
  <c r="N20" s="1"/>
  <c r="D21"/>
  <c r="L20"/>
  <c r="C41" l="1"/>
  <c r="H40"/>
  <c r="B42"/>
  <c r="E21"/>
  <c r="F21" s="1"/>
  <c r="I20"/>
  <c r="J20" s="1"/>
  <c r="K20" s="1"/>
  <c r="B43" l="1"/>
  <c r="H41"/>
  <c r="C42"/>
  <c r="L21"/>
  <c r="G21"/>
  <c r="M21"/>
  <c r="N21" s="1"/>
  <c r="D22"/>
  <c r="H42" l="1"/>
  <c r="C43"/>
  <c r="E22"/>
  <c r="I21"/>
  <c r="J21" s="1"/>
  <c r="K21" s="1"/>
  <c r="F22"/>
  <c r="G22" l="1"/>
  <c r="M22"/>
  <c r="N22" s="1"/>
  <c r="D23"/>
  <c r="L22"/>
  <c r="E23" l="1"/>
  <c r="F23" s="1"/>
  <c r="I22"/>
  <c r="J22" s="1"/>
  <c r="K22" s="1"/>
  <c r="L23" l="1"/>
  <c r="G23"/>
  <c r="M23"/>
  <c r="N23" s="1"/>
  <c r="D24"/>
  <c r="E24" l="1"/>
  <c r="F24" s="1"/>
  <c r="I23"/>
  <c r="J23" s="1"/>
  <c r="K23" s="1"/>
  <c r="G24" l="1"/>
  <c r="M24"/>
  <c r="N24" s="1"/>
  <c r="D25"/>
  <c r="L24"/>
  <c r="E25" l="1"/>
  <c r="F25" s="1"/>
  <c r="I24"/>
  <c r="J24" s="1"/>
  <c r="K24" s="1"/>
  <c r="L25" l="1"/>
  <c r="G25"/>
  <c r="D26" s="1"/>
  <c r="M25"/>
  <c r="N25" s="1"/>
  <c r="E26" l="1"/>
  <c r="I25"/>
  <c r="J25" s="1"/>
  <c r="K25" s="1"/>
  <c r="F26"/>
  <c r="G26" l="1"/>
  <c r="M26"/>
  <c r="N26" s="1"/>
  <c r="D27"/>
  <c r="L26"/>
  <c r="E27" l="1"/>
  <c r="F27" s="1"/>
  <c r="I26"/>
  <c r="J26" s="1"/>
  <c r="K26" s="1"/>
  <c r="L27" l="1"/>
  <c r="G27"/>
  <c r="M27"/>
  <c r="N27" s="1"/>
  <c r="D28"/>
  <c r="E28" l="1"/>
  <c r="I27"/>
  <c r="J27" s="1"/>
  <c r="K27" s="1"/>
  <c r="F28"/>
  <c r="G28" l="1"/>
  <c r="M28"/>
  <c r="N28" s="1"/>
  <c r="D29"/>
  <c r="L28"/>
  <c r="E29" l="1"/>
  <c r="F29" s="1"/>
  <c r="I28"/>
  <c r="J28" s="1"/>
  <c r="K28" s="1"/>
  <c r="L29" l="1"/>
  <c r="G29"/>
  <c r="M29"/>
  <c r="N29" s="1"/>
  <c r="D30"/>
  <c r="E30" l="1"/>
  <c r="F30" s="1"/>
  <c r="I29"/>
  <c r="J29" s="1"/>
  <c r="K29" s="1"/>
  <c r="G30" l="1"/>
  <c r="M30"/>
  <c r="N30" s="1"/>
  <c r="D31"/>
  <c r="L30"/>
  <c r="E31" l="1"/>
  <c r="I30"/>
  <c r="J30" s="1"/>
  <c r="K30" s="1"/>
  <c r="F31"/>
  <c r="L31" l="1"/>
  <c r="G31"/>
  <c r="M31"/>
  <c r="N31" s="1"/>
  <c r="D32"/>
  <c r="E32" l="1"/>
  <c r="I31"/>
  <c r="J31" s="1"/>
  <c r="K31" s="1"/>
  <c r="F32"/>
  <c r="G32" l="1"/>
  <c r="M32"/>
  <c r="N32" s="1"/>
  <c r="D33"/>
  <c r="L32"/>
  <c r="E33" l="1"/>
  <c r="F33" s="1"/>
  <c r="I32"/>
  <c r="J32" s="1"/>
  <c r="K32" s="1"/>
  <c r="L33" l="1"/>
  <c r="G33"/>
  <c r="M33"/>
  <c r="N33" s="1"/>
  <c r="D34"/>
  <c r="E34" l="1"/>
  <c r="I33"/>
  <c r="J33" s="1"/>
  <c r="K33" s="1"/>
  <c r="F34"/>
  <c r="G34" l="1"/>
  <c r="D35" s="1"/>
  <c r="M34"/>
  <c r="N34" s="1"/>
  <c r="L34"/>
  <c r="E35" l="1"/>
  <c r="F35" s="1"/>
  <c r="I34"/>
  <c r="J34" s="1"/>
  <c r="K34" s="1"/>
  <c r="L35" l="1"/>
  <c r="M35"/>
  <c r="N35" s="1"/>
  <c r="G35"/>
  <c r="D36" s="1"/>
  <c r="E36" l="1"/>
  <c r="F36" s="1"/>
  <c r="I35"/>
  <c r="J35" s="1"/>
  <c r="K35" s="1"/>
  <c r="G36" l="1"/>
  <c r="M36"/>
  <c r="N36" s="1"/>
  <c r="D37"/>
  <c r="L36"/>
  <c r="E37" l="1"/>
  <c r="F37" s="1"/>
  <c r="I36"/>
  <c r="J36" s="1"/>
  <c r="K36" s="1"/>
  <c r="L37" l="1"/>
  <c r="M37"/>
  <c r="N37" s="1"/>
  <c r="G37"/>
  <c r="E38" l="1"/>
  <c r="I37"/>
  <c r="J37" s="1"/>
  <c r="K37" s="1"/>
  <c r="D38"/>
  <c r="F38"/>
  <c r="G38" l="1"/>
  <c r="M38"/>
  <c r="N38" s="1"/>
  <c r="D39"/>
  <c r="L38"/>
  <c r="E39" l="1"/>
  <c r="F39" s="1"/>
  <c r="I38"/>
  <c r="J38" s="1"/>
  <c r="K38" s="1"/>
  <c r="L39" l="1"/>
  <c r="M39"/>
  <c r="N39" s="1"/>
  <c r="G39"/>
  <c r="E40" l="1"/>
  <c r="I39"/>
  <c r="J39" s="1"/>
  <c r="K39" s="1"/>
  <c r="D40"/>
  <c r="F40"/>
  <c r="G40" l="1"/>
  <c r="M40"/>
  <c r="N40" s="1"/>
  <c r="D41"/>
  <c r="L40"/>
  <c r="E41" l="1"/>
  <c r="F41" s="1"/>
  <c r="I40"/>
  <c r="J40" s="1"/>
  <c r="K40" s="1"/>
  <c r="L41" l="1"/>
  <c r="G41"/>
  <c r="M41"/>
  <c r="N41" s="1"/>
  <c r="E42" l="1"/>
  <c r="F42" s="1"/>
  <c r="I41"/>
  <c r="J41" s="1"/>
  <c r="K41" s="1"/>
  <c r="D42"/>
  <c r="G42" l="1"/>
  <c r="M42"/>
  <c r="N42" s="1"/>
  <c r="D43"/>
  <c r="L42"/>
  <c r="E43" l="1"/>
  <c r="I42"/>
  <c r="J42" s="1"/>
  <c r="K42" s="1"/>
  <c r="P18" l="1"/>
  <c r="F43"/>
  <c r="G43" s="1"/>
</calcChain>
</file>

<file path=xl/comments1.xml><?xml version="1.0" encoding="utf-8"?>
<comments xmlns="http://schemas.openxmlformats.org/spreadsheetml/2006/main">
  <authors>
    <author>Carrillo</author>
  </authors>
  <commentList>
    <comment ref="O6" authorId="0">
      <text>
        <r>
          <rPr>
            <b/>
            <sz val="9"/>
            <color indexed="81"/>
            <rFont val="Tahoma"/>
            <family val="2"/>
          </rPr>
          <t>Carrillo:</t>
        </r>
        <r>
          <rPr>
            <sz val="9"/>
            <color indexed="81"/>
            <rFont val="Tahoma"/>
            <family val="2"/>
          </rPr>
          <t xml:space="preserve">
Please only use money you can lose in case worst luck is following you :)!</t>
        </r>
      </text>
    </comment>
    <comment ref="O7" authorId="0">
      <text>
        <r>
          <rPr>
            <b/>
            <sz val="9"/>
            <color indexed="81"/>
            <rFont val="Tahoma"/>
            <family val="2"/>
          </rPr>
          <t>Carrillo:</t>
        </r>
        <r>
          <rPr>
            <sz val="9"/>
            <color indexed="81"/>
            <rFont val="Tahoma"/>
            <family val="2"/>
          </rPr>
          <t xml:space="preserve">
When do you expect to start to apply your Money Management plan (MMP)</t>
        </r>
      </text>
    </comment>
    <comment ref="O8" authorId="0">
      <text>
        <r>
          <rPr>
            <b/>
            <sz val="9"/>
            <color indexed="81"/>
            <rFont val="Tahoma"/>
            <family val="2"/>
          </rPr>
          <t>Carrillo:</t>
        </r>
        <r>
          <rPr>
            <sz val="9"/>
            <color indexed="81"/>
            <rFont val="Tahoma"/>
            <family val="2"/>
          </rPr>
          <t xml:space="preserve">
Every how many months you want to make a withdrawal? (Recommended every 3 months to build a good and quick bankroll)</t>
        </r>
      </text>
    </comment>
    <comment ref="O9" authorId="0">
      <text>
        <r>
          <rPr>
            <b/>
            <sz val="9"/>
            <color indexed="81"/>
            <rFont val="Tahoma"/>
            <family val="2"/>
          </rPr>
          <t>Carrillo:</t>
        </r>
        <r>
          <rPr>
            <sz val="9"/>
            <color indexed="81"/>
            <rFont val="Tahoma"/>
            <family val="2"/>
          </rPr>
          <t xml:space="preserve">
Recommended 60% increase in you bankroll before doing a withdrawal</t>
        </r>
      </text>
    </comment>
    <comment ref="O10" authorId="0">
      <text>
        <r>
          <rPr>
            <b/>
            <sz val="9"/>
            <color indexed="81"/>
            <rFont val="Tahoma"/>
            <family val="2"/>
          </rPr>
          <t>Carrillo:</t>
        </r>
        <r>
          <rPr>
            <sz val="9"/>
            <color indexed="81"/>
            <rFont val="Tahoma"/>
            <family val="2"/>
          </rPr>
          <t xml:space="preserve">
Is the % of money you want to withdrawal from your profits</t>
        </r>
      </text>
    </comment>
    <comment ref="O11" authorId="0">
      <text>
        <r>
          <rPr>
            <b/>
            <sz val="9"/>
            <color indexed="81"/>
            <rFont val="Tahoma"/>
            <family val="2"/>
          </rPr>
          <t>Carrillo:</t>
        </r>
        <r>
          <rPr>
            <sz val="9"/>
            <color indexed="81"/>
            <rFont val="Tahoma"/>
            <family val="2"/>
          </rPr>
          <t xml:space="preserve">
For a low risk you must risk no more than 2%, but better 1%
For medium risk more than 2% and less than 3%
For High risk between 3% and no more than 5%.
Never bet more than 5% of your bankroll.</t>
        </r>
      </text>
    </comment>
    <comment ref="O12" authorId="0">
      <text>
        <r>
          <rPr>
            <b/>
            <sz val="9"/>
            <color indexed="81"/>
            <rFont val="Tahoma"/>
            <family val="2"/>
          </rPr>
          <t>Carrillo:</t>
        </r>
        <r>
          <rPr>
            <sz val="9"/>
            <color indexed="81"/>
            <rFont val="Tahoma"/>
            <family val="2"/>
          </rPr>
          <t xml:space="preserve">
This is the amount of money you would love to receive per period in order  to be Happy. (This value is important to calculate the date you will achive this as per your plan selected)</t>
        </r>
      </text>
    </comment>
    <comment ref="O14" authorId="0">
      <text>
        <r>
          <rPr>
            <b/>
            <sz val="9"/>
            <color indexed="81"/>
            <rFont val="Tahoma"/>
            <family val="2"/>
          </rPr>
          <t>Carrillo:</t>
        </r>
        <r>
          <rPr>
            <sz val="9"/>
            <color indexed="81"/>
            <rFont val="Tahoma"/>
            <family val="2"/>
          </rPr>
          <t xml:space="preserve">
When you are following series system we recommend you to never bet to win more than 1% of your bankroll per serie. As you will be betting A-B-C or even D you can higly damage your bankroll if you lose a D or even C bet.</t>
        </r>
      </text>
    </comment>
    <comment ref="O15" authorId="0">
      <text>
        <r>
          <rPr>
            <b/>
            <sz val="9"/>
            <color indexed="81"/>
            <rFont val="Tahoma"/>
            <family val="2"/>
          </rPr>
          <t>Carrillo:</t>
        </r>
        <r>
          <rPr>
            <sz val="9"/>
            <color indexed="81"/>
            <rFont val="Tahoma"/>
            <family val="2"/>
          </rPr>
          <t xml:space="preserve">
Some series are X - 3X - 6X but as odd is never 2.0, you can go up to 7.5X. We don’t recommend series up to D nor more than 7.5 X. Above this, your bankroll can  be really damage.</t>
        </r>
      </text>
    </comment>
  </commentList>
</comments>
</file>

<file path=xl/sharedStrings.xml><?xml version="1.0" encoding="utf-8"?>
<sst xmlns="http://schemas.openxmlformats.org/spreadsheetml/2006/main" count="27" uniqueCount="27">
  <si>
    <t>Bankroll required for Withdrawl</t>
  </si>
  <si>
    <t>% Growth per day</t>
  </si>
  <si>
    <t>Initial bankroll</t>
  </si>
  <si>
    <t>Risk per pick (1 UNIT)</t>
  </si>
  <si>
    <t>UNITS required per day to win</t>
  </si>
  <si>
    <t>Starting date</t>
  </si>
  <si>
    <t>% Increase Bankroll required for withdrawal</t>
  </si>
  <si>
    <t>Withdrawal</t>
  </si>
  <si>
    <t>Bankroll after Withdrawal</t>
  </si>
  <si>
    <t>Period</t>
  </si>
  <si>
    <t>Days on the Period</t>
  </si>
  <si>
    <t>Max allowed lost PICK per serie</t>
  </si>
  <si>
    <t>Series maximum multiplier</t>
  </si>
  <si>
    <t>Selections</t>
  </si>
  <si>
    <t>Amount of profit to be withdrawal</t>
  </si>
  <si>
    <t>Optional Selections</t>
  </si>
  <si>
    <t>Your goal per period to be free</t>
  </si>
  <si>
    <t>Bankroll % to win per serie</t>
  </si>
  <si>
    <t>Results</t>
  </si>
  <si>
    <t>When you will be achiving your goal per period?</t>
  </si>
  <si>
    <t>Date of Period Start</t>
  </si>
  <si>
    <t>Date of End Period</t>
  </si>
  <si>
    <t>Profit required for withdawal</t>
  </si>
  <si>
    <t>$ Profit per day</t>
  </si>
  <si>
    <t>Stake per pick (1 UNIT)</t>
  </si>
  <si>
    <t>Profit to look for per serie</t>
  </si>
  <si>
    <t>Months between withdrawals</t>
  </si>
</sst>
</file>

<file path=xl/styles.xml><?xml version="1.0" encoding="utf-8"?>
<styleSheet xmlns="http://schemas.openxmlformats.org/spreadsheetml/2006/main">
  <numFmts count="7">
    <numFmt numFmtId="44" formatCode="_-* #,##0.00\ &quot;€&quot;_-;\-* #,##0.00\ &quot;€&quot;_-;_-* &quot;-&quot;??\ &quot;€&quot;_-;_-@_-"/>
    <numFmt numFmtId="164" formatCode="0.0%"/>
    <numFmt numFmtId="165" formatCode="0.000"/>
    <numFmt numFmtId="166" formatCode="_-[$$-80A]* #,##0.00_-;\-[$$-80A]* #,##0.00_-;_-[$$-80A]* &quot;-&quot;??_-;_-@_-"/>
    <numFmt numFmtId="167" formatCode="_-* #,##0.000\ &quot;€&quot;_-;\-* #,##0.000\ &quot;€&quot;_-;_-* &quot;-&quot;??\ &quot;€&quot;_-;_-@_-"/>
    <numFmt numFmtId="168" formatCode="_-[$$-409]* #,##0.00_ ;_-[$$-409]* \-#,##0.00\ ;_-[$$-409]* &quot;-&quot;??_ ;_-@_ "/>
    <numFmt numFmtId="169" formatCode="[$-40C]mmm\-yy;@"/>
  </numFmts>
  <fonts count="8">
    <font>
      <sz val="9"/>
      <name val="Arial"/>
    </font>
    <font>
      <sz val="9"/>
      <name val="Arial"/>
      <family val="2"/>
    </font>
    <font>
      <b/>
      <sz val="9"/>
      <name val="Arial"/>
      <family val="2"/>
    </font>
    <font>
      <sz val="8"/>
      <name val="Arial"/>
      <family val="2"/>
    </font>
    <font>
      <sz val="9"/>
      <color indexed="81"/>
      <name val="Tahoma"/>
      <family val="2"/>
    </font>
    <font>
      <b/>
      <sz val="9"/>
      <color indexed="81"/>
      <name val="Tahoma"/>
      <family val="2"/>
    </font>
    <font>
      <sz val="9"/>
      <name val="Arial"/>
      <family val="2"/>
    </font>
    <font>
      <sz val="9"/>
      <color rgb="FF0070C0"/>
      <name val="Arial"/>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0" fillId="0" borderId="0" xfId="0" applyProtection="1">
      <protection locked="0"/>
    </xf>
    <xf numFmtId="0" fontId="7" fillId="0" borderId="0" xfId="0" applyFont="1" applyProtection="1">
      <protection locked="0"/>
    </xf>
    <xf numFmtId="166" fontId="7" fillId="0" borderId="0" xfId="0" applyNumberFormat="1" applyFont="1" applyProtection="1">
      <protection locked="0"/>
    </xf>
    <xf numFmtId="17" fontId="7" fillId="0" borderId="0" xfId="0" applyNumberFormat="1" applyFont="1" applyProtection="1">
      <protection locked="0"/>
    </xf>
    <xf numFmtId="9" fontId="7" fillId="0" borderId="0" xfId="3" applyFont="1" applyProtection="1">
      <protection locked="0"/>
    </xf>
    <xf numFmtId="164" fontId="7" fillId="0" borderId="0" xfId="0" applyNumberFormat="1" applyFont="1" applyProtection="1">
      <protection locked="0"/>
    </xf>
    <xf numFmtId="168" fontId="7" fillId="0" borderId="0" xfId="0" applyNumberFormat="1" applyFont="1" applyProtection="1">
      <protection locked="0"/>
    </xf>
    <xf numFmtId="0" fontId="0" fillId="0" borderId="0" xfId="0" applyProtection="1"/>
    <xf numFmtId="167" fontId="0" fillId="0" borderId="0" xfId="0" applyNumberFormat="1" applyProtection="1"/>
    <xf numFmtId="0" fontId="2" fillId="0" borderId="0" xfId="0" applyFont="1" applyProtection="1">
      <protection hidden="1"/>
    </xf>
    <xf numFmtId="44" fontId="2" fillId="0" borderId="0" xfId="0" applyNumberFormat="1" applyFont="1" applyAlignment="1" applyProtection="1">
      <alignment wrapText="1"/>
      <protection hidden="1"/>
    </xf>
    <xf numFmtId="44" fontId="2" fillId="0" borderId="0" xfId="0" applyNumberFormat="1" applyFont="1" applyAlignment="1" applyProtection="1">
      <alignment horizontal="left" wrapText="1"/>
      <protection hidden="1"/>
    </xf>
    <xf numFmtId="167" fontId="2" fillId="0" borderId="0" xfId="0" applyNumberFormat="1" applyFont="1" applyAlignment="1" applyProtection="1">
      <alignment wrapText="1"/>
      <protection hidden="1"/>
    </xf>
    <xf numFmtId="0" fontId="0" fillId="0" borderId="0" xfId="0" applyProtection="1">
      <protection hidden="1"/>
    </xf>
    <xf numFmtId="17" fontId="0" fillId="0" borderId="0" xfId="0" applyNumberFormat="1" applyProtection="1">
      <protection hidden="1"/>
    </xf>
    <xf numFmtId="166" fontId="0" fillId="0" borderId="0" xfId="0" applyNumberFormat="1" applyProtection="1">
      <protection hidden="1"/>
    </xf>
    <xf numFmtId="166" fontId="0" fillId="0" borderId="0" xfId="2" applyNumberFormat="1" applyFont="1" applyProtection="1">
      <protection hidden="1"/>
    </xf>
    <xf numFmtId="0" fontId="0" fillId="0" borderId="0" xfId="0" applyNumberFormat="1" applyProtection="1">
      <protection hidden="1"/>
    </xf>
    <xf numFmtId="10" fontId="0" fillId="0" borderId="0" xfId="3" applyNumberFormat="1" applyFont="1" applyProtection="1">
      <protection hidden="1"/>
    </xf>
    <xf numFmtId="166" fontId="0" fillId="0" borderId="0" xfId="1" applyNumberFormat="1" applyFont="1" applyProtection="1">
      <protection hidden="1"/>
    </xf>
    <xf numFmtId="165" fontId="0" fillId="0" borderId="0" xfId="1" applyNumberFormat="1" applyFont="1" applyProtection="1">
      <protection hidden="1"/>
    </xf>
    <xf numFmtId="168" fontId="0" fillId="0" borderId="0" xfId="0" applyNumberFormat="1" applyProtection="1">
      <protection hidden="1"/>
    </xf>
    <xf numFmtId="168" fontId="0" fillId="0" borderId="0" xfId="2" applyNumberFormat="1" applyFont="1" applyProtection="1">
      <protection hidden="1"/>
    </xf>
    <xf numFmtId="167" fontId="0" fillId="0" borderId="0" xfId="0" applyNumberFormat="1" applyProtection="1">
      <protection hidden="1"/>
    </xf>
    <xf numFmtId="0" fontId="6" fillId="0" borderId="0" xfId="0" applyFont="1" applyProtection="1">
      <protection hidden="1"/>
    </xf>
    <xf numFmtId="169" fontId="0" fillId="0" borderId="0" xfId="0" applyNumberFormat="1" applyProtection="1">
      <protection hidden="1"/>
    </xf>
    <xf numFmtId="0" fontId="7" fillId="0" borderId="0" xfId="0" applyFont="1" applyProtection="1">
      <protection hidden="1"/>
    </xf>
    <xf numFmtId="0" fontId="7" fillId="0" borderId="0" xfId="0" applyFont="1" applyAlignment="1" applyProtection="1">
      <alignment wrapText="1"/>
      <protection hidden="1"/>
    </xf>
    <xf numFmtId="9" fontId="7" fillId="0" borderId="0" xfId="3" applyFont="1" applyProtection="1">
      <protection hidden="1"/>
    </xf>
    <xf numFmtId="0" fontId="2" fillId="2" borderId="0" xfId="0" applyFont="1" applyFill="1" applyAlignment="1" applyProtection="1">
      <alignment horizontal="center"/>
      <protection hidden="1"/>
    </xf>
    <xf numFmtId="0" fontId="6" fillId="3" borderId="0" xfId="0" applyFont="1" applyFill="1" applyAlignment="1" applyProtection="1">
      <alignment horizontal="center"/>
      <protection hidden="1"/>
    </xf>
  </cellXfs>
  <cellStyles count="4">
    <cellStyle name="Currency" xfId="1" builtinId="4"/>
    <cellStyle name="Euro" xfId="2"/>
    <cellStyle name="Normal" xfId="0" builtinId="0"/>
    <cellStyle name="Percent" xfId="3" builtinId="5"/>
  </cellStyles>
  <dxfs count="17">
    <dxf>
      <font>
        <b val="0"/>
        <i val="0"/>
        <strike val="0"/>
        <condense val="0"/>
        <extend val="0"/>
        <outline val="0"/>
        <shadow val="0"/>
        <u val="none"/>
        <vertAlign val="baseline"/>
        <sz val="9"/>
        <color auto="1"/>
        <name val="Arial"/>
        <scheme val="none"/>
      </font>
      <numFmt numFmtId="166" formatCode="_-[$$-80A]* #,##0.00_-;\-[$$-80A]* #,##0.00_-;_-[$$-80A]* &quot;-&quot;??_-;_-@_-"/>
      <protection locked="1" hidden="1"/>
    </dxf>
    <dxf>
      <font>
        <b val="0"/>
        <i val="0"/>
        <strike val="0"/>
        <condense val="0"/>
        <extend val="0"/>
        <outline val="0"/>
        <shadow val="0"/>
        <u val="none"/>
        <vertAlign val="baseline"/>
        <sz val="9"/>
        <color auto="1"/>
        <name val="Arial"/>
        <scheme val="none"/>
      </font>
      <numFmt numFmtId="166" formatCode="_-[$$-80A]* #,##0.00_-;\-[$$-80A]* #,##0.00_-;_-[$$-80A]* &quot;-&quot;??_-;_-@_-"/>
      <protection locked="1" hidden="1"/>
    </dxf>
    <dxf>
      <font>
        <b val="0"/>
        <i val="0"/>
        <strike val="0"/>
        <condense val="0"/>
        <extend val="0"/>
        <outline val="0"/>
        <shadow val="0"/>
        <u val="none"/>
        <vertAlign val="baseline"/>
        <sz val="9"/>
        <color auto="1"/>
        <name val="Arial"/>
        <scheme val="none"/>
      </font>
      <numFmt numFmtId="166" formatCode="_-[$$-80A]* #,##0.00_-;\-[$$-80A]* #,##0.00_-;_-[$$-80A]* &quot;-&quot;??_-;_-@_-"/>
      <protection locked="1" hidden="1"/>
    </dxf>
    <dxf>
      <font>
        <b val="0"/>
        <i val="0"/>
        <strike val="0"/>
        <condense val="0"/>
        <extend val="0"/>
        <outline val="0"/>
        <shadow val="0"/>
        <u val="none"/>
        <vertAlign val="baseline"/>
        <sz val="9"/>
        <color auto="1"/>
        <name val="Arial"/>
        <scheme val="none"/>
      </font>
      <numFmt numFmtId="165" formatCode="0.000"/>
      <protection locked="1" hidden="1"/>
    </dxf>
    <dxf>
      <font>
        <b val="0"/>
        <i val="0"/>
        <strike val="0"/>
        <condense val="0"/>
        <extend val="0"/>
        <outline val="0"/>
        <shadow val="0"/>
        <u val="none"/>
        <vertAlign val="baseline"/>
        <sz val="9"/>
        <color auto="1"/>
        <name val="Arial"/>
        <scheme val="none"/>
      </font>
      <numFmt numFmtId="166" formatCode="_-[$$-80A]* #,##0.00_-;\-[$$-80A]* #,##0.00_-;_-[$$-80A]* &quot;-&quot;??_-;_-@_-"/>
      <protection locked="1" hidden="1"/>
    </dxf>
    <dxf>
      <font>
        <b val="0"/>
        <i val="0"/>
        <strike val="0"/>
        <condense val="0"/>
        <extend val="0"/>
        <outline val="0"/>
        <shadow val="0"/>
        <u val="none"/>
        <vertAlign val="baseline"/>
        <sz val="9"/>
        <color auto="1"/>
        <name val="Arial"/>
        <scheme val="none"/>
      </font>
      <numFmt numFmtId="14" formatCode="0.00%"/>
      <protection locked="1" hidden="1"/>
    </dxf>
    <dxf>
      <numFmt numFmtId="0" formatCode="General"/>
      <protection locked="1" hidden="1"/>
    </dxf>
    <dxf>
      <font>
        <b val="0"/>
        <i val="0"/>
        <strike val="0"/>
        <condense val="0"/>
        <extend val="0"/>
        <outline val="0"/>
        <shadow val="0"/>
        <u val="none"/>
        <vertAlign val="baseline"/>
        <sz val="9"/>
        <color auto="1"/>
        <name val="Arial"/>
        <scheme val="none"/>
      </font>
      <numFmt numFmtId="166" formatCode="_-[$$-80A]* #,##0.00_-;\-[$$-80A]* #,##0.00_-;_-[$$-80A]* &quot;-&quot;??_-;_-@_-"/>
      <protection locked="1" hidden="1"/>
    </dxf>
    <dxf>
      <font>
        <b val="0"/>
        <i val="0"/>
        <strike val="0"/>
        <condense val="0"/>
        <extend val="0"/>
        <outline val="0"/>
        <shadow val="0"/>
        <u val="none"/>
        <vertAlign val="baseline"/>
        <sz val="9"/>
        <color auto="1"/>
        <name val="Arial"/>
        <scheme val="none"/>
      </font>
      <numFmt numFmtId="166" formatCode="_-[$$-80A]* #,##0.00_-;\-[$$-80A]* #,##0.00_-;_-[$$-80A]* &quot;-&quot;??_-;_-@_-"/>
      <protection locked="1" hidden="1"/>
    </dxf>
    <dxf>
      <font>
        <b val="0"/>
        <i val="0"/>
        <strike val="0"/>
        <condense val="0"/>
        <extend val="0"/>
        <outline val="0"/>
        <shadow val="0"/>
        <u val="none"/>
        <vertAlign val="baseline"/>
        <sz val="9"/>
        <color auto="1"/>
        <name val="Arial"/>
        <scheme val="none"/>
      </font>
      <numFmt numFmtId="166" formatCode="_-[$$-80A]* #,##0.00_-;\-[$$-80A]* #,##0.00_-;_-[$$-80A]* &quot;-&quot;??_-;_-@_-"/>
      <protection locked="1" hidden="1"/>
    </dxf>
    <dxf>
      <numFmt numFmtId="166" formatCode="_-[$$-80A]* #,##0.00_-;\-[$$-80A]* #,##0.00_-;_-[$$-80A]* &quot;-&quot;??_-;_-@_-"/>
      <protection locked="1" hidden="1"/>
    </dxf>
    <dxf>
      <numFmt numFmtId="22" formatCode="mmm\-yy"/>
      <protection locked="1" hidden="1"/>
    </dxf>
    <dxf>
      <numFmt numFmtId="22" formatCode="mmm\-yy"/>
      <protection locked="1" hidden="1"/>
    </dxf>
    <dxf>
      <protection locked="1" hidden="1"/>
    </dxf>
    <dxf>
      <font>
        <b val="0"/>
        <i val="0"/>
        <strike val="0"/>
        <condense val="0"/>
        <extend val="0"/>
        <outline val="0"/>
        <shadow val="0"/>
        <u val="none"/>
        <vertAlign val="baseline"/>
        <sz val="9"/>
        <color auto="1"/>
        <name val="Arial"/>
        <scheme val="none"/>
      </font>
      <protection locked="1" hidden="1"/>
    </dxf>
    <dxf>
      <font>
        <b val="0"/>
        <i val="0"/>
        <strike val="0"/>
        <condense val="0"/>
        <extend val="0"/>
        <outline val="0"/>
        <shadow val="0"/>
        <u val="none"/>
        <vertAlign val="baseline"/>
        <sz val="9"/>
        <color auto="1"/>
        <name val="Arial"/>
        <scheme val="none"/>
      </font>
      <numFmt numFmtId="166" formatCode="_-[$$-80A]* #,##0.00_-;\-[$$-80A]* #,##0.00_-;_-[$$-80A]* &quot;-&quot;??_-;_-@_-"/>
      <protection locked="1" hidden="1"/>
    </dxf>
    <dxf>
      <font>
        <color auto="1"/>
      </font>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1:N43" totalsRowShown="0" headerRowDxfId="15" dataDxfId="14" headerRowCellStyle="Currency" dataCellStyle="Currency">
  <tableColumns count="14">
    <tableColumn id="1" name="Period" dataDxfId="13"/>
    <tableColumn id="2" name="Date of Period Start" dataDxfId="12">
      <calculatedColumnFormula>DATE(YEAR(B1),MONTH(B1)+$P$8,DAY(B1))</calculatedColumnFormula>
    </tableColumn>
    <tableColumn id="15" name="Date of End Period" dataDxfId="11">
      <calculatedColumnFormula>DATE(YEAR(B2),MONTH(B2)+$P$8-1,DAY(B2))</calculatedColumnFormula>
    </tableColumn>
    <tableColumn id="3" name="Bankroll required for Withdrawl" dataDxfId="10">
      <calculatedColumnFormula>+F1+G1</calculatedColumnFormula>
    </tableColumn>
    <tableColumn id="4" name="Withdrawal" dataDxfId="9" dataCellStyle="Euro">
      <calculatedColumnFormula>+G1*$P$10</calculatedColumnFormula>
    </tableColumn>
    <tableColumn id="5" name="Bankroll after Withdrawal" dataDxfId="8" dataCellStyle="Euro">
      <calculatedColumnFormula>+F1+G1-E2</calculatedColumnFormula>
    </tableColumn>
    <tableColumn id="6" name="Profit required for withdawal" dataDxfId="7" dataCellStyle="Euro">
      <calculatedColumnFormula>+F2*$P$9</calculatedColumnFormula>
    </tableColumn>
    <tableColumn id="7" name="Days on the Period" dataDxfId="6"/>
    <tableColumn id="8" name="% Growth per day" dataDxfId="5" dataCellStyle="Percent"/>
    <tableColumn id="9" name="$ Profit per day" dataDxfId="4" dataCellStyle="Currency"/>
    <tableColumn id="14" name="UNITS required per day to win" dataDxfId="3" dataCellStyle="Currency"/>
    <tableColumn id="11" name="Stake per pick (1 UNIT)" dataDxfId="2" dataCellStyle="Currency"/>
    <tableColumn id="12" name="Profit to look for per serie" dataDxfId="1" dataCellStyle="Currency"/>
    <tableColumn id="13" name="Max allowed lost PICK per serie" dataDxfId="0" dataCellStyle="Currency"/>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P43"/>
  <sheetViews>
    <sheetView showGridLines="0" tabSelected="1" topLeftCell="G1" workbookViewId="0">
      <selection activeCell="P4" sqref="P4"/>
    </sheetView>
  </sheetViews>
  <sheetFormatPr defaultRowHeight="12"/>
  <cols>
    <col min="1" max="1" width="6.28515625" style="8" bestFit="1" customWidth="1"/>
    <col min="2" max="2" width="7.7109375" style="8" bestFit="1" customWidth="1"/>
    <col min="3" max="3" width="10.85546875" style="8" customWidth="1"/>
    <col min="4" max="6" width="15" style="8" bestFit="1" customWidth="1"/>
    <col min="7" max="7" width="15.28515625" style="8" bestFit="1" customWidth="1"/>
    <col min="8" max="8" width="10.42578125" style="8" customWidth="1"/>
    <col min="9" max="9" width="11.85546875" style="9" customWidth="1"/>
    <col min="10" max="10" width="13.42578125" style="8" bestFit="1" customWidth="1"/>
    <col min="11" max="11" width="9.140625" style="8"/>
    <col min="12" max="12" width="13.28515625" style="8" bestFit="1" customWidth="1"/>
    <col min="13" max="13" width="12" style="8" bestFit="1" customWidth="1"/>
    <col min="14" max="14" width="16" style="8" customWidth="1"/>
    <col min="15" max="15" width="37.5703125" style="1" customWidth="1"/>
    <col min="16" max="16" width="10" style="1" bestFit="1" customWidth="1"/>
    <col min="17" max="17" width="37.28515625" style="1" customWidth="1"/>
    <col min="18" max="18" width="10" style="1" bestFit="1" customWidth="1"/>
    <col min="19" max="16384" width="9.140625" style="1"/>
  </cols>
  <sheetData>
    <row r="1" spans="1:16" ht="39" customHeight="1">
      <c r="A1" s="10" t="s">
        <v>9</v>
      </c>
      <c r="B1" s="11" t="s">
        <v>20</v>
      </c>
      <c r="C1" s="11" t="s">
        <v>21</v>
      </c>
      <c r="D1" s="11" t="s">
        <v>0</v>
      </c>
      <c r="E1" s="11" t="s">
        <v>7</v>
      </c>
      <c r="F1" s="12" t="s">
        <v>8</v>
      </c>
      <c r="G1" s="12" t="s">
        <v>22</v>
      </c>
      <c r="H1" s="11" t="s">
        <v>10</v>
      </c>
      <c r="I1" s="13" t="s">
        <v>1</v>
      </c>
      <c r="J1" s="11" t="s">
        <v>23</v>
      </c>
      <c r="K1" s="11" t="s">
        <v>4</v>
      </c>
      <c r="L1" s="11" t="s">
        <v>24</v>
      </c>
      <c r="M1" s="11" t="s">
        <v>25</v>
      </c>
      <c r="N1" s="11" t="s">
        <v>11</v>
      </c>
    </row>
    <row r="2" spans="1:16">
      <c r="A2" s="14">
        <v>1</v>
      </c>
      <c r="B2" s="15">
        <f>P7</f>
        <v>41183</v>
      </c>
      <c r="C2" s="15">
        <f t="shared" ref="C2:C43" si="0">DATE(YEAR(B2),MONTH(B2)+$P$8-1,DAY(B2))</f>
        <v>41244</v>
      </c>
      <c r="D2" s="16"/>
      <c r="E2" s="16">
        <v>0</v>
      </c>
      <c r="F2" s="17">
        <f>P6</f>
        <v>1000</v>
      </c>
      <c r="G2" s="17">
        <f t="shared" ref="G2:G43" si="1">+F2*$P$9</f>
        <v>500</v>
      </c>
      <c r="H2" s="18">
        <f t="shared" ref="H2:H42" si="2">+B3-B2</f>
        <v>92</v>
      </c>
      <c r="I2" s="19">
        <f>+(G2/F2)/H2</f>
        <v>5.434782608695652E-3</v>
      </c>
      <c r="J2" s="20">
        <f>+F2*I2</f>
        <v>5.4347826086956523</v>
      </c>
      <c r="K2" s="21">
        <f t="shared" ref="K2:K42" si="3">+J2/L2</f>
        <v>0.45289855072463769</v>
      </c>
      <c r="L2" s="20">
        <f t="shared" ref="L2:L42" si="4">+F2*$P$11</f>
        <v>12</v>
      </c>
      <c r="M2" s="20">
        <f t="shared" ref="M2:M42" si="5">+F2*$P$14</f>
        <v>10</v>
      </c>
      <c r="N2" s="20">
        <f t="shared" ref="N2:N42" si="6">+M2*$P$15</f>
        <v>75</v>
      </c>
      <c r="O2" s="1">
        <f>+Table2[[#This Row],[UNITS required per day to win]]*100</f>
        <v>45.289855072463766</v>
      </c>
    </row>
    <row r="3" spans="1:16">
      <c r="A3" s="14">
        <v>2</v>
      </c>
      <c r="B3" s="15">
        <f t="shared" ref="B3:B43" si="7">DATE(YEAR(B2),MONTH(B2)+$P$8,DAY(B2))</f>
        <v>41275</v>
      </c>
      <c r="C3" s="15">
        <f t="shared" si="0"/>
        <v>41334</v>
      </c>
      <c r="D3" s="16">
        <f>+F2+G2</f>
        <v>1500</v>
      </c>
      <c r="E3" s="17">
        <f t="shared" ref="E3:E43" si="8">+G2*$P$10</f>
        <v>250</v>
      </c>
      <c r="F3" s="17">
        <f>+F2+G2-E3</f>
        <v>1250</v>
      </c>
      <c r="G3" s="17">
        <f t="shared" si="1"/>
        <v>625</v>
      </c>
      <c r="H3" s="18">
        <f t="shared" si="2"/>
        <v>90</v>
      </c>
      <c r="I3" s="19">
        <f t="shared" ref="I3:I42" si="9">+(G3/F3)/H3</f>
        <v>5.5555555555555558E-3</v>
      </c>
      <c r="J3" s="20">
        <f t="shared" ref="J3:J42" si="10">+F3*I3</f>
        <v>6.9444444444444446</v>
      </c>
      <c r="K3" s="21">
        <f t="shared" si="3"/>
        <v>0.46296296296296297</v>
      </c>
      <c r="L3" s="20">
        <f t="shared" si="4"/>
        <v>15</v>
      </c>
      <c r="M3" s="20">
        <f t="shared" si="5"/>
        <v>12.5</v>
      </c>
      <c r="N3" s="20">
        <f t="shared" si="6"/>
        <v>93.75</v>
      </c>
    </row>
    <row r="4" spans="1:16">
      <c r="A4" s="14">
        <v>3</v>
      </c>
      <c r="B4" s="15">
        <f t="shared" si="7"/>
        <v>41365</v>
      </c>
      <c r="C4" s="15">
        <f t="shared" si="0"/>
        <v>41426</v>
      </c>
      <c r="D4" s="16">
        <f t="shared" ref="D4:D43" si="11">+F3+G3</f>
        <v>1875</v>
      </c>
      <c r="E4" s="17">
        <f t="shared" si="8"/>
        <v>312.5</v>
      </c>
      <c r="F4" s="17">
        <f t="shared" ref="F4:F43" si="12">+F3+G3-E4</f>
        <v>1562.5</v>
      </c>
      <c r="G4" s="17">
        <f t="shared" si="1"/>
        <v>781.25</v>
      </c>
      <c r="H4" s="18">
        <f t="shared" si="2"/>
        <v>91</v>
      </c>
      <c r="I4" s="19">
        <f t="shared" si="9"/>
        <v>5.4945054945054949E-3</v>
      </c>
      <c r="J4" s="20">
        <f t="shared" si="10"/>
        <v>8.5851648351648358</v>
      </c>
      <c r="K4" s="21">
        <f t="shared" si="3"/>
        <v>0.45787545787545791</v>
      </c>
      <c r="L4" s="20">
        <f t="shared" si="4"/>
        <v>18.75</v>
      </c>
      <c r="M4" s="20">
        <f t="shared" si="5"/>
        <v>15.625</v>
      </c>
      <c r="N4" s="20">
        <f t="shared" si="6"/>
        <v>117.1875</v>
      </c>
    </row>
    <row r="5" spans="1:16">
      <c r="A5" s="14">
        <v>4</v>
      </c>
      <c r="B5" s="15">
        <f t="shared" si="7"/>
        <v>41456</v>
      </c>
      <c r="C5" s="15">
        <f t="shared" si="0"/>
        <v>41518</v>
      </c>
      <c r="D5" s="16">
        <f t="shared" si="11"/>
        <v>2343.75</v>
      </c>
      <c r="E5" s="17">
        <f t="shared" si="8"/>
        <v>390.625</v>
      </c>
      <c r="F5" s="17">
        <f t="shared" si="12"/>
        <v>1953.125</v>
      </c>
      <c r="G5" s="17">
        <f t="shared" si="1"/>
        <v>976.5625</v>
      </c>
      <c r="H5" s="18">
        <f t="shared" si="2"/>
        <v>92</v>
      </c>
      <c r="I5" s="19">
        <f t="shared" si="9"/>
        <v>5.434782608695652E-3</v>
      </c>
      <c r="J5" s="20">
        <f t="shared" si="10"/>
        <v>10.614809782608695</v>
      </c>
      <c r="K5" s="21">
        <f t="shared" si="3"/>
        <v>0.45289855072463769</v>
      </c>
      <c r="L5" s="20">
        <f t="shared" si="4"/>
        <v>23.4375</v>
      </c>
      <c r="M5" s="20">
        <f t="shared" si="5"/>
        <v>19.53125</v>
      </c>
      <c r="N5" s="20">
        <f t="shared" si="6"/>
        <v>146.484375</v>
      </c>
      <c r="O5" s="30" t="s">
        <v>13</v>
      </c>
      <c r="P5" s="30"/>
    </row>
    <row r="6" spans="1:16">
      <c r="A6" s="14">
        <v>5</v>
      </c>
      <c r="B6" s="15">
        <f t="shared" si="7"/>
        <v>41548</v>
      </c>
      <c r="C6" s="15">
        <f t="shared" si="0"/>
        <v>41609</v>
      </c>
      <c r="D6" s="16">
        <f t="shared" si="11"/>
        <v>2929.6875</v>
      </c>
      <c r="E6" s="17">
        <f t="shared" si="8"/>
        <v>488.28125</v>
      </c>
      <c r="F6" s="17">
        <f t="shared" si="12"/>
        <v>2441.40625</v>
      </c>
      <c r="G6" s="17">
        <f t="shared" si="1"/>
        <v>1220.703125</v>
      </c>
      <c r="H6" s="18">
        <f t="shared" si="2"/>
        <v>92</v>
      </c>
      <c r="I6" s="19">
        <f t="shared" si="9"/>
        <v>5.434782608695652E-3</v>
      </c>
      <c r="J6" s="20">
        <f t="shared" si="10"/>
        <v>13.268512228260869</v>
      </c>
      <c r="K6" s="21">
        <f t="shared" si="3"/>
        <v>0.45289855072463769</v>
      </c>
      <c r="L6" s="20">
        <f t="shared" si="4"/>
        <v>29.296875</v>
      </c>
      <c r="M6" s="20">
        <f t="shared" si="5"/>
        <v>24.4140625</v>
      </c>
      <c r="N6" s="20">
        <f t="shared" si="6"/>
        <v>183.10546875</v>
      </c>
      <c r="O6" s="27" t="s">
        <v>2</v>
      </c>
      <c r="P6" s="3">
        <v>1000</v>
      </c>
    </row>
    <row r="7" spans="1:16">
      <c r="A7" s="14">
        <v>6</v>
      </c>
      <c r="B7" s="15">
        <f t="shared" si="7"/>
        <v>41640</v>
      </c>
      <c r="C7" s="15">
        <f t="shared" si="0"/>
        <v>41699</v>
      </c>
      <c r="D7" s="16">
        <f t="shared" si="11"/>
        <v>3662.109375</v>
      </c>
      <c r="E7" s="17">
        <f t="shared" si="8"/>
        <v>610.3515625</v>
      </c>
      <c r="F7" s="17">
        <f t="shared" si="12"/>
        <v>3051.7578125</v>
      </c>
      <c r="G7" s="17">
        <f t="shared" si="1"/>
        <v>1525.87890625</v>
      </c>
      <c r="H7" s="18">
        <f t="shared" si="2"/>
        <v>90</v>
      </c>
      <c r="I7" s="19">
        <f t="shared" si="9"/>
        <v>5.5555555555555558E-3</v>
      </c>
      <c r="J7" s="20">
        <f t="shared" si="10"/>
        <v>16.954210069444446</v>
      </c>
      <c r="K7" s="21">
        <f t="shared" si="3"/>
        <v>0.46296296296296302</v>
      </c>
      <c r="L7" s="20">
        <f t="shared" si="4"/>
        <v>36.62109375</v>
      </c>
      <c r="M7" s="20">
        <f t="shared" si="5"/>
        <v>30.517578125</v>
      </c>
      <c r="N7" s="20">
        <f t="shared" si="6"/>
        <v>228.8818359375</v>
      </c>
      <c r="O7" s="27" t="s">
        <v>5</v>
      </c>
      <c r="P7" s="4">
        <v>41183</v>
      </c>
    </row>
    <row r="8" spans="1:16">
      <c r="A8" s="14">
        <v>7</v>
      </c>
      <c r="B8" s="15">
        <f t="shared" si="7"/>
        <v>41730</v>
      </c>
      <c r="C8" s="15">
        <f t="shared" si="0"/>
        <v>41791</v>
      </c>
      <c r="D8" s="16">
        <f t="shared" si="11"/>
        <v>4577.63671875</v>
      </c>
      <c r="E8" s="17">
        <f t="shared" si="8"/>
        <v>762.939453125</v>
      </c>
      <c r="F8" s="17">
        <f t="shared" si="12"/>
        <v>3814.697265625</v>
      </c>
      <c r="G8" s="17">
        <f t="shared" si="1"/>
        <v>1907.3486328125</v>
      </c>
      <c r="H8" s="18">
        <f t="shared" si="2"/>
        <v>91</v>
      </c>
      <c r="I8" s="19">
        <f t="shared" si="9"/>
        <v>5.4945054945054949E-3</v>
      </c>
      <c r="J8" s="20">
        <f t="shared" si="10"/>
        <v>20.95987508585165</v>
      </c>
      <c r="K8" s="21">
        <f t="shared" si="3"/>
        <v>0.45787545787545791</v>
      </c>
      <c r="L8" s="20">
        <f t="shared" si="4"/>
        <v>45.7763671875</v>
      </c>
      <c r="M8" s="20">
        <f t="shared" si="5"/>
        <v>38.14697265625</v>
      </c>
      <c r="N8" s="20">
        <f t="shared" si="6"/>
        <v>286.102294921875</v>
      </c>
      <c r="O8" s="27" t="s">
        <v>26</v>
      </c>
      <c r="P8" s="2">
        <v>3</v>
      </c>
    </row>
    <row r="9" spans="1:16" ht="14.25" customHeight="1">
      <c r="A9" s="14">
        <v>8</v>
      </c>
      <c r="B9" s="15">
        <f t="shared" si="7"/>
        <v>41821</v>
      </c>
      <c r="C9" s="15">
        <f t="shared" si="0"/>
        <v>41883</v>
      </c>
      <c r="D9" s="16">
        <f t="shared" si="11"/>
        <v>5722.0458984375</v>
      </c>
      <c r="E9" s="17">
        <f t="shared" si="8"/>
        <v>953.67431640625</v>
      </c>
      <c r="F9" s="17">
        <f t="shared" si="12"/>
        <v>4768.37158203125</v>
      </c>
      <c r="G9" s="17">
        <f t="shared" si="1"/>
        <v>2384.185791015625</v>
      </c>
      <c r="H9" s="18">
        <f t="shared" si="2"/>
        <v>92</v>
      </c>
      <c r="I9" s="19">
        <f t="shared" si="9"/>
        <v>5.434782608695652E-3</v>
      </c>
      <c r="J9" s="20">
        <f t="shared" si="10"/>
        <v>25.915062945822012</v>
      </c>
      <c r="K9" s="21">
        <f t="shared" si="3"/>
        <v>0.45289855072463769</v>
      </c>
      <c r="L9" s="20">
        <f t="shared" si="4"/>
        <v>57.220458984375</v>
      </c>
      <c r="M9" s="20">
        <f t="shared" si="5"/>
        <v>47.6837158203125</v>
      </c>
      <c r="N9" s="20">
        <f t="shared" si="6"/>
        <v>357.62786865234375</v>
      </c>
      <c r="O9" s="28" t="s">
        <v>6</v>
      </c>
      <c r="P9" s="5">
        <v>0.5</v>
      </c>
    </row>
    <row r="10" spans="1:16">
      <c r="A10" s="14">
        <v>9</v>
      </c>
      <c r="B10" s="15">
        <f t="shared" si="7"/>
        <v>41913</v>
      </c>
      <c r="C10" s="15">
        <f t="shared" si="0"/>
        <v>41974</v>
      </c>
      <c r="D10" s="16">
        <f t="shared" si="11"/>
        <v>7152.557373046875</v>
      </c>
      <c r="E10" s="17">
        <f t="shared" si="8"/>
        <v>1192.0928955078125</v>
      </c>
      <c r="F10" s="17">
        <f t="shared" si="12"/>
        <v>5960.4644775390625</v>
      </c>
      <c r="G10" s="17">
        <f t="shared" si="1"/>
        <v>2980.2322387695312</v>
      </c>
      <c r="H10" s="18">
        <f t="shared" si="2"/>
        <v>92</v>
      </c>
      <c r="I10" s="19">
        <f t="shared" si="9"/>
        <v>5.434782608695652E-3</v>
      </c>
      <c r="J10" s="20">
        <f t="shared" si="10"/>
        <v>32.393828682277515</v>
      </c>
      <c r="K10" s="21">
        <f t="shared" si="3"/>
        <v>0.45289855072463769</v>
      </c>
      <c r="L10" s="20">
        <f t="shared" si="4"/>
        <v>71.52557373046875</v>
      </c>
      <c r="M10" s="20">
        <f t="shared" si="5"/>
        <v>59.604644775390625</v>
      </c>
      <c r="N10" s="20">
        <f t="shared" si="6"/>
        <v>447.03483581542969</v>
      </c>
      <c r="O10" s="27" t="s">
        <v>14</v>
      </c>
      <c r="P10" s="5">
        <v>0.5</v>
      </c>
    </row>
    <row r="11" spans="1:16">
      <c r="A11" s="14">
        <v>10</v>
      </c>
      <c r="B11" s="15">
        <f t="shared" si="7"/>
        <v>42005</v>
      </c>
      <c r="C11" s="15">
        <f t="shared" si="0"/>
        <v>42064</v>
      </c>
      <c r="D11" s="16">
        <f t="shared" si="11"/>
        <v>8940.6967163085937</v>
      </c>
      <c r="E11" s="17">
        <f t="shared" si="8"/>
        <v>1490.1161193847656</v>
      </c>
      <c r="F11" s="17">
        <f t="shared" si="12"/>
        <v>7450.5805969238281</v>
      </c>
      <c r="G11" s="17">
        <f t="shared" si="1"/>
        <v>3725.2902984619141</v>
      </c>
      <c r="H11" s="18">
        <f t="shared" si="2"/>
        <v>90</v>
      </c>
      <c r="I11" s="19">
        <f t="shared" si="9"/>
        <v>5.5555555555555558E-3</v>
      </c>
      <c r="J11" s="20">
        <f t="shared" si="10"/>
        <v>41.392114427354599</v>
      </c>
      <c r="K11" s="21">
        <f t="shared" si="3"/>
        <v>0.46296296296296297</v>
      </c>
      <c r="L11" s="20">
        <f t="shared" si="4"/>
        <v>89.406967163085938</v>
      </c>
      <c r="M11" s="20">
        <f t="shared" si="5"/>
        <v>74.505805969238281</v>
      </c>
      <c r="N11" s="20">
        <f t="shared" si="6"/>
        <v>558.79354476928711</v>
      </c>
      <c r="O11" s="27" t="s">
        <v>3</v>
      </c>
      <c r="P11" s="6">
        <v>1.2E-2</v>
      </c>
    </row>
    <row r="12" spans="1:16">
      <c r="A12" s="14">
        <v>11</v>
      </c>
      <c r="B12" s="15">
        <f t="shared" si="7"/>
        <v>42095</v>
      </c>
      <c r="C12" s="15">
        <f t="shared" si="0"/>
        <v>42156</v>
      </c>
      <c r="D12" s="16">
        <f t="shared" si="11"/>
        <v>11175.870895385742</v>
      </c>
      <c r="E12" s="17">
        <f t="shared" si="8"/>
        <v>1862.645149230957</v>
      </c>
      <c r="F12" s="17">
        <f t="shared" si="12"/>
        <v>9313.2257461547852</v>
      </c>
      <c r="G12" s="17">
        <f t="shared" si="1"/>
        <v>4656.6128730773926</v>
      </c>
      <c r="H12" s="18">
        <f t="shared" si="2"/>
        <v>91</v>
      </c>
      <c r="I12" s="19">
        <f t="shared" si="9"/>
        <v>5.4945054945054949E-3</v>
      </c>
      <c r="J12" s="20">
        <f t="shared" si="10"/>
        <v>51.171570033817503</v>
      </c>
      <c r="K12" s="21">
        <f t="shared" si="3"/>
        <v>0.45787545787545791</v>
      </c>
      <c r="L12" s="20">
        <f t="shared" si="4"/>
        <v>111.75870895385742</v>
      </c>
      <c r="M12" s="20">
        <f t="shared" si="5"/>
        <v>93.132257461547852</v>
      </c>
      <c r="N12" s="20">
        <f t="shared" si="6"/>
        <v>698.49193096160889</v>
      </c>
      <c r="O12" s="29" t="s">
        <v>16</v>
      </c>
      <c r="P12" s="7">
        <v>3000</v>
      </c>
    </row>
    <row r="13" spans="1:16">
      <c r="A13" s="14">
        <v>12</v>
      </c>
      <c r="B13" s="15">
        <f t="shared" si="7"/>
        <v>42186</v>
      </c>
      <c r="C13" s="15">
        <f t="shared" si="0"/>
        <v>42248</v>
      </c>
      <c r="D13" s="16">
        <f t="shared" si="11"/>
        <v>13969.838619232178</v>
      </c>
      <c r="E13" s="17">
        <f t="shared" si="8"/>
        <v>2328.3064365386963</v>
      </c>
      <c r="F13" s="17">
        <f t="shared" si="12"/>
        <v>11641.532182693481</v>
      </c>
      <c r="G13" s="17">
        <f t="shared" si="1"/>
        <v>5820.7660913467407</v>
      </c>
      <c r="H13" s="18">
        <f t="shared" si="2"/>
        <v>92</v>
      </c>
      <c r="I13" s="19">
        <f t="shared" si="9"/>
        <v>5.434782608695652E-3</v>
      </c>
      <c r="J13" s="20">
        <f t="shared" si="10"/>
        <v>63.269196645073265</v>
      </c>
      <c r="K13" s="21">
        <f t="shared" si="3"/>
        <v>0.45289855072463764</v>
      </c>
      <c r="L13" s="20">
        <f t="shared" si="4"/>
        <v>139.69838619232178</v>
      </c>
      <c r="M13" s="20">
        <f t="shared" si="5"/>
        <v>116.41532182693481</v>
      </c>
      <c r="N13" s="20">
        <f t="shared" si="6"/>
        <v>873.11491370201111</v>
      </c>
      <c r="O13" s="30" t="s">
        <v>15</v>
      </c>
      <c r="P13" s="30"/>
    </row>
    <row r="14" spans="1:16">
      <c r="A14" s="14">
        <v>13</v>
      </c>
      <c r="B14" s="15">
        <f t="shared" si="7"/>
        <v>42278</v>
      </c>
      <c r="C14" s="15">
        <f t="shared" si="0"/>
        <v>42339</v>
      </c>
      <c r="D14" s="16">
        <f t="shared" si="11"/>
        <v>17462.298274040222</v>
      </c>
      <c r="E14" s="17">
        <f t="shared" si="8"/>
        <v>2910.3830456733704</v>
      </c>
      <c r="F14" s="17">
        <f t="shared" si="12"/>
        <v>14551.915228366852</v>
      </c>
      <c r="G14" s="17">
        <f t="shared" si="1"/>
        <v>7275.9576141834259</v>
      </c>
      <c r="H14" s="18">
        <f t="shared" si="2"/>
        <v>92</v>
      </c>
      <c r="I14" s="19">
        <f t="shared" si="9"/>
        <v>5.434782608695652E-3</v>
      </c>
      <c r="J14" s="20">
        <f t="shared" si="10"/>
        <v>79.086495806341588</v>
      </c>
      <c r="K14" s="21">
        <f t="shared" si="3"/>
        <v>0.45289855072463769</v>
      </c>
      <c r="L14" s="20">
        <f t="shared" si="4"/>
        <v>174.62298274040222</v>
      </c>
      <c r="M14" s="20">
        <f t="shared" si="5"/>
        <v>145.51915228366852</v>
      </c>
      <c r="N14" s="20">
        <f t="shared" si="6"/>
        <v>1091.3936421275139</v>
      </c>
      <c r="O14" s="27" t="s">
        <v>17</v>
      </c>
      <c r="P14" s="6">
        <v>0.01</v>
      </c>
    </row>
    <row r="15" spans="1:16">
      <c r="A15" s="14">
        <v>14</v>
      </c>
      <c r="B15" s="15">
        <f t="shared" si="7"/>
        <v>42370</v>
      </c>
      <c r="C15" s="15">
        <f t="shared" si="0"/>
        <v>42430</v>
      </c>
      <c r="D15" s="16">
        <f t="shared" si="11"/>
        <v>21827.872842550278</v>
      </c>
      <c r="E15" s="17">
        <f t="shared" si="8"/>
        <v>3637.978807091713</v>
      </c>
      <c r="F15" s="17">
        <f t="shared" si="12"/>
        <v>18189.894035458565</v>
      </c>
      <c r="G15" s="17">
        <f t="shared" si="1"/>
        <v>9094.9470177292824</v>
      </c>
      <c r="H15" s="18">
        <f t="shared" si="2"/>
        <v>91</v>
      </c>
      <c r="I15" s="19">
        <f t="shared" si="9"/>
        <v>5.4945054945054949E-3</v>
      </c>
      <c r="J15" s="20">
        <f t="shared" si="10"/>
        <v>99.944472722299821</v>
      </c>
      <c r="K15" s="21">
        <f t="shared" si="3"/>
        <v>0.45787545787545797</v>
      </c>
      <c r="L15" s="20">
        <f t="shared" si="4"/>
        <v>218.27872842550278</v>
      </c>
      <c r="M15" s="20">
        <f t="shared" si="5"/>
        <v>181.89894035458565</v>
      </c>
      <c r="N15" s="20">
        <f t="shared" si="6"/>
        <v>1364.2420526593924</v>
      </c>
      <c r="O15" s="27" t="s">
        <v>12</v>
      </c>
      <c r="P15" s="2">
        <v>7.5</v>
      </c>
    </row>
    <row r="16" spans="1:16">
      <c r="A16" s="14">
        <v>15</v>
      </c>
      <c r="B16" s="15">
        <f t="shared" si="7"/>
        <v>42461</v>
      </c>
      <c r="C16" s="15">
        <f t="shared" si="0"/>
        <v>42522</v>
      </c>
      <c r="D16" s="16">
        <f t="shared" si="11"/>
        <v>27284.841053187847</v>
      </c>
      <c r="E16" s="17">
        <f t="shared" si="8"/>
        <v>4547.4735088646412</v>
      </c>
      <c r="F16" s="17">
        <f t="shared" si="12"/>
        <v>22737.367544323206</v>
      </c>
      <c r="G16" s="17">
        <f t="shared" si="1"/>
        <v>11368.683772161603</v>
      </c>
      <c r="H16" s="18">
        <f t="shared" si="2"/>
        <v>91</v>
      </c>
      <c r="I16" s="19">
        <f t="shared" si="9"/>
        <v>5.4945054945054949E-3</v>
      </c>
      <c r="J16" s="20">
        <f t="shared" si="10"/>
        <v>124.93059090287477</v>
      </c>
      <c r="K16" s="21">
        <f t="shared" si="3"/>
        <v>0.45787545787545791</v>
      </c>
      <c r="L16" s="20">
        <f t="shared" si="4"/>
        <v>272.84841053187847</v>
      </c>
      <c r="M16" s="20">
        <f t="shared" si="5"/>
        <v>227.37367544323206</v>
      </c>
      <c r="N16" s="20">
        <f t="shared" si="6"/>
        <v>1705.3025658242404</v>
      </c>
    </row>
    <row r="17" spans="1:16">
      <c r="A17" s="14">
        <v>16</v>
      </c>
      <c r="B17" s="15">
        <f t="shared" si="7"/>
        <v>42552</v>
      </c>
      <c r="C17" s="15">
        <f t="shared" si="0"/>
        <v>42614</v>
      </c>
      <c r="D17" s="16">
        <f t="shared" si="11"/>
        <v>34106.051316484809</v>
      </c>
      <c r="E17" s="17">
        <f t="shared" si="8"/>
        <v>5684.3418860808015</v>
      </c>
      <c r="F17" s="17">
        <f t="shared" si="12"/>
        <v>28421.709430404007</v>
      </c>
      <c r="G17" s="17">
        <f t="shared" si="1"/>
        <v>14210.854715202004</v>
      </c>
      <c r="H17" s="18">
        <f t="shared" si="2"/>
        <v>92</v>
      </c>
      <c r="I17" s="19">
        <f t="shared" si="9"/>
        <v>5.434782608695652E-3</v>
      </c>
      <c r="J17" s="20">
        <f t="shared" si="10"/>
        <v>154.46581212176091</v>
      </c>
      <c r="K17" s="21">
        <f t="shared" si="3"/>
        <v>0.45289855072463769</v>
      </c>
      <c r="L17" s="20">
        <f t="shared" si="4"/>
        <v>341.06051316484809</v>
      </c>
      <c r="M17" s="20">
        <f t="shared" si="5"/>
        <v>284.21709430404007</v>
      </c>
      <c r="N17" s="20">
        <f t="shared" si="6"/>
        <v>2131.6282072803006</v>
      </c>
      <c r="O17" s="31" t="s">
        <v>18</v>
      </c>
      <c r="P17" s="31"/>
    </row>
    <row r="18" spans="1:16">
      <c r="A18" s="14">
        <v>17</v>
      </c>
      <c r="B18" s="15">
        <f t="shared" si="7"/>
        <v>42644</v>
      </c>
      <c r="C18" s="15">
        <f t="shared" si="0"/>
        <v>42705</v>
      </c>
      <c r="D18" s="16">
        <f t="shared" si="11"/>
        <v>42632.564145606011</v>
      </c>
      <c r="E18" s="17">
        <f t="shared" si="8"/>
        <v>7105.4273576010019</v>
      </c>
      <c r="F18" s="17">
        <f t="shared" si="12"/>
        <v>35527.136788005009</v>
      </c>
      <c r="G18" s="17">
        <f t="shared" si="1"/>
        <v>17763.568394002505</v>
      </c>
      <c r="H18" s="18">
        <f t="shared" si="2"/>
        <v>92</v>
      </c>
      <c r="I18" s="19">
        <f t="shared" si="9"/>
        <v>5.434782608695652E-3</v>
      </c>
      <c r="J18" s="20">
        <f t="shared" si="10"/>
        <v>193.08226515220113</v>
      </c>
      <c r="K18" s="21">
        <f t="shared" si="3"/>
        <v>0.45289855072463769</v>
      </c>
      <c r="L18" s="20">
        <f t="shared" si="4"/>
        <v>426.32564145606011</v>
      </c>
      <c r="M18" s="20">
        <f t="shared" si="5"/>
        <v>355.27136788005009</v>
      </c>
      <c r="N18" s="20">
        <f t="shared" si="6"/>
        <v>2664.5352591003757</v>
      </c>
      <c r="O18" s="25" t="s">
        <v>19</v>
      </c>
      <c r="P18" s="26">
        <f>INDEX(A2:N43,COUNTIF(E2:E43,"&lt;="&amp;P12)+1,2)</f>
        <v>42370</v>
      </c>
    </row>
    <row r="19" spans="1:16">
      <c r="A19" s="14">
        <v>18</v>
      </c>
      <c r="B19" s="15">
        <f t="shared" si="7"/>
        <v>42736</v>
      </c>
      <c r="C19" s="15">
        <f t="shared" si="0"/>
        <v>42795</v>
      </c>
      <c r="D19" s="16">
        <f t="shared" si="11"/>
        <v>53290.705182007514</v>
      </c>
      <c r="E19" s="17">
        <f t="shared" si="8"/>
        <v>8881.7841970012523</v>
      </c>
      <c r="F19" s="17">
        <f t="shared" si="12"/>
        <v>44408.920985006262</v>
      </c>
      <c r="G19" s="17">
        <f t="shared" si="1"/>
        <v>22204.460492503131</v>
      </c>
      <c r="H19" s="18">
        <f t="shared" si="2"/>
        <v>90</v>
      </c>
      <c r="I19" s="19">
        <f t="shared" si="9"/>
        <v>5.5555555555555558E-3</v>
      </c>
      <c r="J19" s="20">
        <f t="shared" si="10"/>
        <v>246.71622769447924</v>
      </c>
      <c r="K19" s="21">
        <f t="shared" si="3"/>
        <v>0.46296296296296297</v>
      </c>
      <c r="L19" s="20">
        <f t="shared" si="4"/>
        <v>532.90705182007514</v>
      </c>
      <c r="M19" s="20">
        <f t="shared" si="5"/>
        <v>444.08920985006262</v>
      </c>
      <c r="N19" s="20">
        <f t="shared" si="6"/>
        <v>3330.6690738754696</v>
      </c>
    </row>
    <row r="20" spans="1:16">
      <c r="A20" s="14">
        <v>19</v>
      </c>
      <c r="B20" s="15">
        <f t="shared" si="7"/>
        <v>42826</v>
      </c>
      <c r="C20" s="15">
        <f t="shared" si="0"/>
        <v>42887</v>
      </c>
      <c r="D20" s="16">
        <f t="shared" si="11"/>
        <v>66613.381477509392</v>
      </c>
      <c r="E20" s="17">
        <f t="shared" si="8"/>
        <v>11102.230246251565</v>
      </c>
      <c r="F20" s="17">
        <f t="shared" si="12"/>
        <v>55511.151231257827</v>
      </c>
      <c r="G20" s="17">
        <f t="shared" si="1"/>
        <v>27755.575615628914</v>
      </c>
      <c r="H20" s="18">
        <f t="shared" si="2"/>
        <v>91</v>
      </c>
      <c r="I20" s="19">
        <f t="shared" si="9"/>
        <v>5.4945054945054949E-3</v>
      </c>
      <c r="J20" s="20">
        <f t="shared" si="10"/>
        <v>305.00632544647158</v>
      </c>
      <c r="K20" s="21">
        <f t="shared" si="3"/>
        <v>0.45787545787545786</v>
      </c>
      <c r="L20" s="20">
        <f t="shared" si="4"/>
        <v>666.13381477509392</v>
      </c>
      <c r="M20" s="20">
        <f t="shared" si="5"/>
        <v>555.11151231257827</v>
      </c>
      <c r="N20" s="20">
        <f t="shared" si="6"/>
        <v>4163.336342344337</v>
      </c>
    </row>
    <row r="21" spans="1:16">
      <c r="A21" s="14">
        <v>20</v>
      </c>
      <c r="B21" s="15">
        <f t="shared" si="7"/>
        <v>42917</v>
      </c>
      <c r="C21" s="15">
        <f t="shared" si="0"/>
        <v>42979</v>
      </c>
      <c r="D21" s="16">
        <f t="shared" si="11"/>
        <v>83266.726846886741</v>
      </c>
      <c r="E21" s="17">
        <f t="shared" si="8"/>
        <v>13877.787807814457</v>
      </c>
      <c r="F21" s="17">
        <f t="shared" si="12"/>
        <v>69388.939039072284</v>
      </c>
      <c r="G21" s="17">
        <f t="shared" si="1"/>
        <v>34694.469519536142</v>
      </c>
      <c r="H21" s="18">
        <f t="shared" si="2"/>
        <v>92</v>
      </c>
      <c r="I21" s="19">
        <f t="shared" si="9"/>
        <v>5.434782608695652E-3</v>
      </c>
      <c r="J21" s="20">
        <f t="shared" si="10"/>
        <v>377.11379912539286</v>
      </c>
      <c r="K21" s="21">
        <f t="shared" si="3"/>
        <v>0.45289855072463769</v>
      </c>
      <c r="L21" s="20">
        <f t="shared" si="4"/>
        <v>832.66726846886741</v>
      </c>
      <c r="M21" s="20">
        <f t="shared" si="5"/>
        <v>693.88939039072284</v>
      </c>
      <c r="N21" s="20">
        <f t="shared" si="6"/>
        <v>5204.1704279304213</v>
      </c>
    </row>
    <row r="22" spans="1:16">
      <c r="A22" s="14">
        <v>21</v>
      </c>
      <c r="B22" s="15">
        <f t="shared" si="7"/>
        <v>43009</v>
      </c>
      <c r="C22" s="15">
        <f t="shared" si="0"/>
        <v>43070</v>
      </c>
      <c r="D22" s="16">
        <f t="shared" si="11"/>
        <v>104083.40855860843</v>
      </c>
      <c r="E22" s="17">
        <f t="shared" si="8"/>
        <v>17347.234759768071</v>
      </c>
      <c r="F22" s="17">
        <f t="shared" si="12"/>
        <v>86736.173798840347</v>
      </c>
      <c r="G22" s="17">
        <f t="shared" si="1"/>
        <v>43368.086899420174</v>
      </c>
      <c r="H22" s="18">
        <f t="shared" si="2"/>
        <v>92</v>
      </c>
      <c r="I22" s="19">
        <f t="shared" si="9"/>
        <v>5.434782608695652E-3</v>
      </c>
      <c r="J22" s="20">
        <f t="shared" si="10"/>
        <v>471.39224890674103</v>
      </c>
      <c r="K22" s="21">
        <f t="shared" si="3"/>
        <v>0.45289855072463764</v>
      </c>
      <c r="L22" s="20">
        <f t="shared" si="4"/>
        <v>1040.8340855860843</v>
      </c>
      <c r="M22" s="20">
        <f t="shared" si="5"/>
        <v>867.36173798840355</v>
      </c>
      <c r="N22" s="20">
        <f t="shared" si="6"/>
        <v>6505.2130349130266</v>
      </c>
    </row>
    <row r="23" spans="1:16">
      <c r="A23" s="14">
        <v>22</v>
      </c>
      <c r="B23" s="15">
        <f t="shared" si="7"/>
        <v>43101</v>
      </c>
      <c r="C23" s="15">
        <f t="shared" si="0"/>
        <v>43160</v>
      </c>
      <c r="D23" s="16">
        <f t="shared" si="11"/>
        <v>130104.26069826052</v>
      </c>
      <c r="E23" s="17">
        <f t="shared" si="8"/>
        <v>21684.043449710087</v>
      </c>
      <c r="F23" s="17">
        <f t="shared" si="12"/>
        <v>108420.21724855044</v>
      </c>
      <c r="G23" s="17">
        <f t="shared" si="1"/>
        <v>54210.108624275221</v>
      </c>
      <c r="H23" s="18">
        <f t="shared" si="2"/>
        <v>90</v>
      </c>
      <c r="I23" s="19">
        <f t="shared" si="9"/>
        <v>5.5555555555555558E-3</v>
      </c>
      <c r="J23" s="20">
        <f t="shared" si="10"/>
        <v>602.3345402697247</v>
      </c>
      <c r="K23" s="21">
        <f t="shared" si="3"/>
        <v>0.46296296296296297</v>
      </c>
      <c r="L23" s="20">
        <f t="shared" si="4"/>
        <v>1301.0426069826053</v>
      </c>
      <c r="M23" s="20">
        <f t="shared" si="5"/>
        <v>1084.2021724855044</v>
      </c>
      <c r="N23" s="20">
        <f t="shared" si="6"/>
        <v>8131.5162936412835</v>
      </c>
    </row>
    <row r="24" spans="1:16">
      <c r="A24" s="14">
        <v>23</v>
      </c>
      <c r="B24" s="15">
        <f t="shared" si="7"/>
        <v>43191</v>
      </c>
      <c r="C24" s="15">
        <f t="shared" si="0"/>
        <v>43252</v>
      </c>
      <c r="D24" s="16">
        <f t="shared" si="11"/>
        <v>162630.32587282566</v>
      </c>
      <c r="E24" s="17">
        <f t="shared" si="8"/>
        <v>27105.05431213761</v>
      </c>
      <c r="F24" s="17">
        <f t="shared" si="12"/>
        <v>135525.27156068804</v>
      </c>
      <c r="G24" s="17">
        <f t="shared" si="1"/>
        <v>67762.635780344019</v>
      </c>
      <c r="H24" s="18">
        <f t="shared" si="2"/>
        <v>91</v>
      </c>
      <c r="I24" s="19">
        <f t="shared" si="9"/>
        <v>5.4945054945054949E-3</v>
      </c>
      <c r="J24" s="20">
        <f t="shared" si="10"/>
        <v>744.64434923454974</v>
      </c>
      <c r="K24" s="21">
        <f t="shared" si="3"/>
        <v>0.45787545787545791</v>
      </c>
      <c r="L24" s="20">
        <f t="shared" si="4"/>
        <v>1626.3032587282564</v>
      </c>
      <c r="M24" s="20">
        <f t="shared" si="5"/>
        <v>1355.2527156068804</v>
      </c>
      <c r="N24" s="20">
        <f t="shared" si="6"/>
        <v>10164.395367051604</v>
      </c>
    </row>
    <row r="25" spans="1:16">
      <c r="A25" s="14">
        <v>24</v>
      </c>
      <c r="B25" s="15">
        <f t="shared" si="7"/>
        <v>43282</v>
      </c>
      <c r="C25" s="15">
        <f t="shared" si="0"/>
        <v>43344</v>
      </c>
      <c r="D25" s="16">
        <f t="shared" si="11"/>
        <v>203287.90734103206</v>
      </c>
      <c r="E25" s="17">
        <f t="shared" si="8"/>
        <v>33881.317890172009</v>
      </c>
      <c r="F25" s="17">
        <f t="shared" si="12"/>
        <v>169406.58945086005</v>
      </c>
      <c r="G25" s="17">
        <f t="shared" si="1"/>
        <v>84703.294725430023</v>
      </c>
      <c r="H25" s="18">
        <f t="shared" si="2"/>
        <v>92</v>
      </c>
      <c r="I25" s="19">
        <f t="shared" si="9"/>
        <v>5.434782608695652E-3</v>
      </c>
      <c r="J25" s="20">
        <f t="shared" si="10"/>
        <v>920.68798614597847</v>
      </c>
      <c r="K25" s="21">
        <f t="shared" si="3"/>
        <v>0.45289855072463764</v>
      </c>
      <c r="L25" s="20">
        <f t="shared" si="4"/>
        <v>2032.8790734103206</v>
      </c>
      <c r="M25" s="20">
        <f t="shared" si="5"/>
        <v>1694.0658945086004</v>
      </c>
      <c r="N25" s="20">
        <f t="shared" si="6"/>
        <v>12705.494208814504</v>
      </c>
    </row>
    <row r="26" spans="1:16">
      <c r="A26" s="14">
        <v>25</v>
      </c>
      <c r="B26" s="15">
        <f t="shared" si="7"/>
        <v>43374</v>
      </c>
      <c r="C26" s="15">
        <f t="shared" si="0"/>
        <v>43435</v>
      </c>
      <c r="D26" s="16">
        <f t="shared" si="11"/>
        <v>254109.88417629007</v>
      </c>
      <c r="E26" s="17">
        <f t="shared" si="8"/>
        <v>42351.647362715012</v>
      </c>
      <c r="F26" s="17">
        <f t="shared" si="12"/>
        <v>211758.23681357506</v>
      </c>
      <c r="G26" s="17">
        <f t="shared" si="1"/>
        <v>105879.11840678753</v>
      </c>
      <c r="H26" s="18">
        <f t="shared" si="2"/>
        <v>92</v>
      </c>
      <c r="I26" s="19">
        <f t="shared" si="9"/>
        <v>5.434782608695652E-3</v>
      </c>
      <c r="J26" s="20">
        <f t="shared" si="10"/>
        <v>1150.8599826824732</v>
      </c>
      <c r="K26" s="21">
        <f t="shared" si="3"/>
        <v>0.45289855072463764</v>
      </c>
      <c r="L26" s="20">
        <f t="shared" si="4"/>
        <v>2541.098841762901</v>
      </c>
      <c r="M26" s="20">
        <f t="shared" si="5"/>
        <v>2117.5823681357506</v>
      </c>
      <c r="N26" s="20">
        <f t="shared" si="6"/>
        <v>15881.867761018129</v>
      </c>
    </row>
    <row r="27" spans="1:16">
      <c r="A27" s="14">
        <v>26</v>
      </c>
      <c r="B27" s="15">
        <f t="shared" si="7"/>
        <v>43466</v>
      </c>
      <c r="C27" s="15">
        <f t="shared" si="0"/>
        <v>43525</v>
      </c>
      <c r="D27" s="16">
        <f t="shared" si="11"/>
        <v>317637.3552203626</v>
      </c>
      <c r="E27" s="17">
        <f t="shared" si="8"/>
        <v>52939.559203393765</v>
      </c>
      <c r="F27" s="17">
        <f t="shared" si="12"/>
        <v>264697.79601696884</v>
      </c>
      <c r="G27" s="17">
        <f t="shared" si="1"/>
        <v>132348.89800848442</v>
      </c>
      <c r="H27" s="18">
        <f t="shared" si="2"/>
        <v>90</v>
      </c>
      <c r="I27" s="19">
        <f t="shared" si="9"/>
        <v>5.5555555555555558E-3</v>
      </c>
      <c r="J27" s="20">
        <f t="shared" si="10"/>
        <v>1470.5433112053825</v>
      </c>
      <c r="K27" s="21">
        <f t="shared" si="3"/>
        <v>0.46296296296296291</v>
      </c>
      <c r="L27" s="20">
        <f t="shared" si="4"/>
        <v>3176.3735522036263</v>
      </c>
      <c r="M27" s="20">
        <f t="shared" si="5"/>
        <v>2646.9779601696887</v>
      </c>
      <c r="N27" s="20">
        <f t="shared" si="6"/>
        <v>19852.334701272666</v>
      </c>
    </row>
    <row r="28" spans="1:16">
      <c r="A28" s="14">
        <v>27</v>
      </c>
      <c r="B28" s="15">
        <f t="shared" si="7"/>
        <v>43556</v>
      </c>
      <c r="C28" s="15">
        <f t="shared" si="0"/>
        <v>43617</v>
      </c>
      <c r="D28" s="16">
        <f t="shared" si="11"/>
        <v>397046.6940254533</v>
      </c>
      <c r="E28" s="17">
        <f t="shared" si="8"/>
        <v>66174.449004242211</v>
      </c>
      <c r="F28" s="17">
        <f t="shared" si="12"/>
        <v>330872.2450212111</v>
      </c>
      <c r="G28" s="17">
        <f t="shared" si="1"/>
        <v>165436.12251060555</v>
      </c>
      <c r="H28" s="18">
        <f t="shared" si="2"/>
        <v>91</v>
      </c>
      <c r="I28" s="19">
        <f t="shared" si="9"/>
        <v>5.4945054945054949E-3</v>
      </c>
      <c r="J28" s="20">
        <f t="shared" si="10"/>
        <v>1817.9793682484128</v>
      </c>
      <c r="K28" s="21">
        <f t="shared" si="3"/>
        <v>0.45787545787545791</v>
      </c>
      <c r="L28" s="20">
        <f t="shared" si="4"/>
        <v>3970.4669402545333</v>
      </c>
      <c r="M28" s="20">
        <f t="shared" si="5"/>
        <v>3308.7224502121112</v>
      </c>
      <c r="N28" s="20">
        <f t="shared" si="6"/>
        <v>24815.418376590835</v>
      </c>
    </row>
    <row r="29" spans="1:16">
      <c r="A29" s="14">
        <v>28</v>
      </c>
      <c r="B29" s="15">
        <f t="shared" si="7"/>
        <v>43647</v>
      </c>
      <c r="C29" s="15">
        <f t="shared" si="0"/>
        <v>43709</v>
      </c>
      <c r="D29" s="16">
        <f t="shared" si="11"/>
        <v>496308.36753181665</v>
      </c>
      <c r="E29" s="17">
        <f t="shared" si="8"/>
        <v>82718.061255302775</v>
      </c>
      <c r="F29" s="17">
        <f t="shared" si="12"/>
        <v>413590.30627651385</v>
      </c>
      <c r="G29" s="17">
        <f t="shared" si="1"/>
        <v>206795.15313825692</v>
      </c>
      <c r="H29" s="18">
        <f t="shared" si="2"/>
        <v>92</v>
      </c>
      <c r="I29" s="19">
        <f t="shared" si="9"/>
        <v>5.434782608695652E-3</v>
      </c>
      <c r="J29" s="20">
        <f t="shared" si="10"/>
        <v>2247.7734036767056</v>
      </c>
      <c r="K29" s="21">
        <f t="shared" si="3"/>
        <v>0.45289855072463764</v>
      </c>
      <c r="L29" s="20">
        <f t="shared" si="4"/>
        <v>4963.0836753181666</v>
      </c>
      <c r="M29" s="20">
        <f t="shared" si="5"/>
        <v>4135.9030627651382</v>
      </c>
      <c r="N29" s="20">
        <f t="shared" si="6"/>
        <v>31019.272970738537</v>
      </c>
    </row>
    <row r="30" spans="1:16">
      <c r="A30" s="14">
        <v>29</v>
      </c>
      <c r="B30" s="15">
        <f t="shared" si="7"/>
        <v>43739</v>
      </c>
      <c r="C30" s="15">
        <f t="shared" si="0"/>
        <v>43800</v>
      </c>
      <c r="D30" s="16">
        <f t="shared" si="11"/>
        <v>620385.45941477083</v>
      </c>
      <c r="E30" s="17">
        <f t="shared" si="8"/>
        <v>103397.57656912846</v>
      </c>
      <c r="F30" s="17">
        <f t="shared" si="12"/>
        <v>516987.88284564239</v>
      </c>
      <c r="G30" s="17">
        <f t="shared" si="1"/>
        <v>258493.9414228212</v>
      </c>
      <c r="H30" s="18">
        <f t="shared" si="2"/>
        <v>92</v>
      </c>
      <c r="I30" s="19">
        <f t="shared" si="9"/>
        <v>5.434782608695652E-3</v>
      </c>
      <c r="J30" s="20">
        <f t="shared" si="10"/>
        <v>2809.7167545958823</v>
      </c>
      <c r="K30" s="21">
        <f t="shared" si="3"/>
        <v>0.45289855072463764</v>
      </c>
      <c r="L30" s="20">
        <f t="shared" si="4"/>
        <v>6203.8545941477087</v>
      </c>
      <c r="M30" s="20">
        <f t="shared" si="5"/>
        <v>5169.8788284564243</v>
      </c>
      <c r="N30" s="20">
        <f t="shared" si="6"/>
        <v>38774.091213423184</v>
      </c>
    </row>
    <row r="31" spans="1:16">
      <c r="A31" s="14">
        <v>30</v>
      </c>
      <c r="B31" s="15">
        <f t="shared" si="7"/>
        <v>43831</v>
      </c>
      <c r="C31" s="15">
        <f t="shared" si="0"/>
        <v>43891</v>
      </c>
      <c r="D31" s="16">
        <f t="shared" si="11"/>
        <v>775481.82426846353</v>
      </c>
      <c r="E31" s="17">
        <f t="shared" si="8"/>
        <v>129246.9707114106</v>
      </c>
      <c r="F31" s="17">
        <f t="shared" si="12"/>
        <v>646234.85355705291</v>
      </c>
      <c r="G31" s="17">
        <f t="shared" si="1"/>
        <v>323117.42677852645</v>
      </c>
      <c r="H31" s="18">
        <f t="shared" si="2"/>
        <v>91</v>
      </c>
      <c r="I31" s="19">
        <f t="shared" si="9"/>
        <v>5.4945054945054949E-3</v>
      </c>
      <c r="J31" s="20">
        <f t="shared" si="10"/>
        <v>3550.7409536101809</v>
      </c>
      <c r="K31" s="21">
        <f t="shared" si="3"/>
        <v>0.45787545787545786</v>
      </c>
      <c r="L31" s="20">
        <f t="shared" si="4"/>
        <v>7754.8182426846352</v>
      </c>
      <c r="M31" s="20">
        <f t="shared" si="5"/>
        <v>6462.3485355705288</v>
      </c>
      <c r="N31" s="20">
        <f t="shared" si="6"/>
        <v>48467.614016778964</v>
      </c>
    </row>
    <row r="32" spans="1:16">
      <c r="A32" s="14">
        <v>31</v>
      </c>
      <c r="B32" s="15">
        <f t="shared" si="7"/>
        <v>43922</v>
      </c>
      <c r="C32" s="15">
        <f t="shared" si="0"/>
        <v>43983</v>
      </c>
      <c r="D32" s="16">
        <f t="shared" si="11"/>
        <v>969352.2803355793</v>
      </c>
      <c r="E32" s="17">
        <f t="shared" si="8"/>
        <v>161558.71338926323</v>
      </c>
      <c r="F32" s="17">
        <f t="shared" si="12"/>
        <v>807793.56694631604</v>
      </c>
      <c r="G32" s="17">
        <f t="shared" si="1"/>
        <v>403896.78347315802</v>
      </c>
      <c r="H32" s="18">
        <f t="shared" si="2"/>
        <v>91</v>
      </c>
      <c r="I32" s="19">
        <f t="shared" si="9"/>
        <v>5.4945054945054949E-3</v>
      </c>
      <c r="J32" s="20">
        <f t="shared" si="10"/>
        <v>4438.4261920127256</v>
      </c>
      <c r="K32" s="21">
        <f t="shared" si="3"/>
        <v>0.45787545787545791</v>
      </c>
      <c r="L32" s="20">
        <f t="shared" si="4"/>
        <v>9693.5228033557923</v>
      </c>
      <c r="M32" s="20">
        <f t="shared" si="5"/>
        <v>8077.9356694631606</v>
      </c>
      <c r="N32" s="20">
        <f t="shared" si="6"/>
        <v>60584.517520973706</v>
      </c>
    </row>
    <row r="33" spans="1:14">
      <c r="A33" s="14">
        <v>32</v>
      </c>
      <c r="B33" s="15">
        <f t="shared" si="7"/>
        <v>44013</v>
      </c>
      <c r="C33" s="15">
        <f t="shared" si="0"/>
        <v>44075</v>
      </c>
      <c r="D33" s="16">
        <f t="shared" si="11"/>
        <v>1211690.3504194741</v>
      </c>
      <c r="E33" s="17">
        <f t="shared" si="8"/>
        <v>201948.39173657901</v>
      </c>
      <c r="F33" s="17">
        <f t="shared" si="12"/>
        <v>1009741.9586828951</v>
      </c>
      <c r="G33" s="17">
        <f t="shared" si="1"/>
        <v>504870.97934144753</v>
      </c>
      <c r="H33" s="18">
        <f t="shared" si="2"/>
        <v>92</v>
      </c>
      <c r="I33" s="19">
        <f t="shared" si="9"/>
        <v>5.434782608695652E-3</v>
      </c>
      <c r="J33" s="20">
        <f t="shared" si="10"/>
        <v>5487.7280363200816</v>
      </c>
      <c r="K33" s="21">
        <f t="shared" si="3"/>
        <v>0.45289855072463764</v>
      </c>
      <c r="L33" s="20">
        <f t="shared" si="4"/>
        <v>12116.903504194741</v>
      </c>
      <c r="M33" s="20">
        <f t="shared" si="5"/>
        <v>10097.419586828952</v>
      </c>
      <c r="N33" s="20">
        <f t="shared" si="6"/>
        <v>75730.646901217144</v>
      </c>
    </row>
    <row r="34" spans="1:14">
      <c r="A34" s="14">
        <v>33</v>
      </c>
      <c r="B34" s="15">
        <f t="shared" si="7"/>
        <v>44105</v>
      </c>
      <c r="C34" s="15">
        <f t="shared" si="0"/>
        <v>44166</v>
      </c>
      <c r="D34" s="16">
        <f t="shared" si="11"/>
        <v>1514612.9380243425</v>
      </c>
      <c r="E34" s="17">
        <f t="shared" si="8"/>
        <v>252435.48967072376</v>
      </c>
      <c r="F34" s="17">
        <f t="shared" si="12"/>
        <v>1262177.4483536188</v>
      </c>
      <c r="G34" s="17">
        <f t="shared" si="1"/>
        <v>631088.72417680942</v>
      </c>
      <c r="H34" s="18">
        <f t="shared" si="2"/>
        <v>92</v>
      </c>
      <c r="I34" s="19">
        <f t="shared" si="9"/>
        <v>5.434782608695652E-3</v>
      </c>
      <c r="J34" s="20">
        <f t="shared" si="10"/>
        <v>6859.6600454001018</v>
      </c>
      <c r="K34" s="21">
        <f t="shared" si="3"/>
        <v>0.45289855072463764</v>
      </c>
      <c r="L34" s="20">
        <f t="shared" si="4"/>
        <v>15146.129380243427</v>
      </c>
      <c r="M34" s="20">
        <f t="shared" si="5"/>
        <v>12621.774483536188</v>
      </c>
      <c r="N34" s="20">
        <f t="shared" si="6"/>
        <v>94663.308626521408</v>
      </c>
    </row>
    <row r="35" spans="1:14">
      <c r="A35" s="14">
        <v>34</v>
      </c>
      <c r="B35" s="15">
        <f t="shared" si="7"/>
        <v>44197</v>
      </c>
      <c r="C35" s="15">
        <f t="shared" si="0"/>
        <v>44256</v>
      </c>
      <c r="D35" s="16">
        <f t="shared" si="11"/>
        <v>1893266.1725304283</v>
      </c>
      <c r="E35" s="17">
        <f t="shared" si="8"/>
        <v>315544.36208840471</v>
      </c>
      <c r="F35" s="17">
        <f t="shared" si="12"/>
        <v>1577721.8104420234</v>
      </c>
      <c r="G35" s="17">
        <f t="shared" si="1"/>
        <v>788860.90522101172</v>
      </c>
      <c r="H35" s="18">
        <f t="shared" si="2"/>
        <v>90</v>
      </c>
      <c r="I35" s="19">
        <f t="shared" si="9"/>
        <v>5.5555555555555558E-3</v>
      </c>
      <c r="J35" s="20">
        <f t="shared" si="10"/>
        <v>8765.1211691223525</v>
      </c>
      <c r="K35" s="21">
        <f t="shared" si="3"/>
        <v>0.46296296296296297</v>
      </c>
      <c r="L35" s="20">
        <f t="shared" si="4"/>
        <v>18932.661725304282</v>
      </c>
      <c r="M35" s="20">
        <f t="shared" si="5"/>
        <v>15777.218104420235</v>
      </c>
      <c r="N35" s="20">
        <f t="shared" si="6"/>
        <v>118329.13578315177</v>
      </c>
    </row>
    <row r="36" spans="1:14">
      <c r="A36" s="14">
        <v>35</v>
      </c>
      <c r="B36" s="15">
        <f t="shared" si="7"/>
        <v>44287</v>
      </c>
      <c r="C36" s="15">
        <f t="shared" si="0"/>
        <v>44348</v>
      </c>
      <c r="D36" s="16">
        <f t="shared" si="11"/>
        <v>2366582.7156630354</v>
      </c>
      <c r="E36" s="17">
        <f t="shared" si="8"/>
        <v>394430.45261050586</v>
      </c>
      <c r="F36" s="17">
        <f t="shared" si="12"/>
        <v>1972152.2630525297</v>
      </c>
      <c r="G36" s="17">
        <f t="shared" si="1"/>
        <v>986076.13152626483</v>
      </c>
      <c r="H36" s="18">
        <f t="shared" si="2"/>
        <v>91</v>
      </c>
      <c r="I36" s="19">
        <f t="shared" si="9"/>
        <v>5.4945054945054949E-3</v>
      </c>
      <c r="J36" s="20">
        <f t="shared" si="10"/>
        <v>10836.001445343571</v>
      </c>
      <c r="K36" s="21">
        <f t="shared" si="3"/>
        <v>0.45787545787545791</v>
      </c>
      <c r="L36" s="20">
        <f t="shared" si="4"/>
        <v>23665.827156630356</v>
      </c>
      <c r="M36" s="20">
        <f t="shared" si="5"/>
        <v>19721.522630525298</v>
      </c>
      <c r="N36" s="20">
        <f t="shared" si="6"/>
        <v>147911.41972893974</v>
      </c>
    </row>
    <row r="37" spans="1:14">
      <c r="A37" s="14">
        <v>36</v>
      </c>
      <c r="B37" s="15">
        <f t="shared" si="7"/>
        <v>44378</v>
      </c>
      <c r="C37" s="15">
        <f t="shared" si="0"/>
        <v>44440</v>
      </c>
      <c r="D37" s="16">
        <f t="shared" si="11"/>
        <v>2958228.3945787945</v>
      </c>
      <c r="E37" s="17">
        <f t="shared" si="8"/>
        <v>493038.06576313241</v>
      </c>
      <c r="F37" s="17">
        <f t="shared" si="12"/>
        <v>2465190.3288156623</v>
      </c>
      <c r="G37" s="17">
        <f t="shared" si="1"/>
        <v>1232595.1644078312</v>
      </c>
      <c r="H37" s="18">
        <f t="shared" si="2"/>
        <v>92</v>
      </c>
      <c r="I37" s="19">
        <f t="shared" si="9"/>
        <v>5.434782608695652E-3</v>
      </c>
      <c r="J37" s="20">
        <f t="shared" si="10"/>
        <v>13397.773526172077</v>
      </c>
      <c r="K37" s="21">
        <f t="shared" si="3"/>
        <v>0.45289855072463764</v>
      </c>
      <c r="L37" s="20">
        <f t="shared" si="4"/>
        <v>29582.283945787949</v>
      </c>
      <c r="M37" s="20">
        <f t="shared" si="5"/>
        <v>24651.903288156624</v>
      </c>
      <c r="N37" s="20">
        <f t="shared" si="6"/>
        <v>184889.27466117468</v>
      </c>
    </row>
    <row r="38" spans="1:14">
      <c r="A38" s="14">
        <v>37</v>
      </c>
      <c r="B38" s="15">
        <f t="shared" si="7"/>
        <v>44470</v>
      </c>
      <c r="C38" s="15">
        <f t="shared" si="0"/>
        <v>44531</v>
      </c>
      <c r="D38" s="16">
        <f t="shared" si="11"/>
        <v>3697785.4932234935</v>
      </c>
      <c r="E38" s="17">
        <f t="shared" si="8"/>
        <v>616297.58220391558</v>
      </c>
      <c r="F38" s="17">
        <f t="shared" si="12"/>
        <v>3081487.9110195776</v>
      </c>
      <c r="G38" s="17">
        <f t="shared" si="1"/>
        <v>1540743.9555097888</v>
      </c>
      <c r="H38" s="18">
        <f t="shared" si="2"/>
        <v>92</v>
      </c>
      <c r="I38" s="19">
        <f t="shared" si="9"/>
        <v>5.434782608695652E-3</v>
      </c>
      <c r="J38" s="20">
        <f t="shared" si="10"/>
        <v>16747.216907715094</v>
      </c>
      <c r="K38" s="21">
        <f t="shared" si="3"/>
        <v>0.45289855072463758</v>
      </c>
      <c r="L38" s="20">
        <f t="shared" si="4"/>
        <v>36977.854932234935</v>
      </c>
      <c r="M38" s="20">
        <f t="shared" si="5"/>
        <v>30814.879110195776</v>
      </c>
      <c r="N38" s="20">
        <f t="shared" si="6"/>
        <v>231111.59332646831</v>
      </c>
    </row>
    <row r="39" spans="1:14">
      <c r="A39" s="14">
        <v>38</v>
      </c>
      <c r="B39" s="15">
        <f t="shared" si="7"/>
        <v>44562</v>
      </c>
      <c r="C39" s="15">
        <f t="shared" si="0"/>
        <v>44621</v>
      </c>
      <c r="D39" s="16">
        <f t="shared" si="11"/>
        <v>4622231.866529366</v>
      </c>
      <c r="E39" s="17">
        <f t="shared" si="8"/>
        <v>770371.97775489441</v>
      </c>
      <c r="F39" s="17">
        <f t="shared" si="12"/>
        <v>3851859.8887744714</v>
      </c>
      <c r="G39" s="17">
        <f t="shared" si="1"/>
        <v>1925929.9443872357</v>
      </c>
      <c r="H39" s="18">
        <f t="shared" si="2"/>
        <v>90</v>
      </c>
      <c r="I39" s="19">
        <f t="shared" si="9"/>
        <v>5.5555555555555558E-3</v>
      </c>
      <c r="J39" s="20">
        <f t="shared" si="10"/>
        <v>21399.22160430262</v>
      </c>
      <c r="K39" s="21">
        <f t="shared" si="3"/>
        <v>0.46296296296296297</v>
      </c>
      <c r="L39" s="20">
        <f t="shared" si="4"/>
        <v>46222.318665293657</v>
      </c>
      <c r="M39" s="20">
        <f t="shared" si="5"/>
        <v>38518.598887744716</v>
      </c>
      <c r="N39" s="20">
        <f t="shared" si="6"/>
        <v>288889.49165808538</v>
      </c>
    </row>
    <row r="40" spans="1:14">
      <c r="A40" s="14">
        <v>39</v>
      </c>
      <c r="B40" s="15">
        <f t="shared" si="7"/>
        <v>44652</v>
      </c>
      <c r="C40" s="15">
        <f t="shared" si="0"/>
        <v>44713</v>
      </c>
      <c r="D40" s="16">
        <f t="shared" si="11"/>
        <v>5777789.833161707</v>
      </c>
      <c r="E40" s="17">
        <f t="shared" si="8"/>
        <v>962964.97219361784</v>
      </c>
      <c r="F40" s="17">
        <f t="shared" si="12"/>
        <v>4814824.8609680887</v>
      </c>
      <c r="G40" s="17">
        <f t="shared" si="1"/>
        <v>2407412.4304840444</v>
      </c>
      <c r="H40" s="18">
        <f t="shared" si="2"/>
        <v>91</v>
      </c>
      <c r="I40" s="19">
        <f t="shared" si="9"/>
        <v>5.4945054945054949E-3</v>
      </c>
      <c r="J40" s="20">
        <f t="shared" si="10"/>
        <v>26455.081653670819</v>
      </c>
      <c r="K40" s="21">
        <f t="shared" si="3"/>
        <v>0.45787545787545791</v>
      </c>
      <c r="L40" s="20">
        <f t="shared" si="4"/>
        <v>57777.898331617063</v>
      </c>
      <c r="M40" s="20">
        <f t="shared" si="5"/>
        <v>48148.248609680886</v>
      </c>
      <c r="N40" s="20">
        <f t="shared" si="6"/>
        <v>361111.86457260663</v>
      </c>
    </row>
    <row r="41" spans="1:14">
      <c r="A41" s="14">
        <v>40</v>
      </c>
      <c r="B41" s="15">
        <f t="shared" si="7"/>
        <v>44743</v>
      </c>
      <c r="C41" s="15">
        <f t="shared" si="0"/>
        <v>44805</v>
      </c>
      <c r="D41" s="16">
        <f t="shared" si="11"/>
        <v>7222237.2914521331</v>
      </c>
      <c r="E41" s="17">
        <f t="shared" si="8"/>
        <v>1203706.2152420222</v>
      </c>
      <c r="F41" s="17">
        <f t="shared" si="12"/>
        <v>6018531.0762101114</v>
      </c>
      <c r="G41" s="17">
        <f t="shared" si="1"/>
        <v>3009265.5381050557</v>
      </c>
      <c r="H41" s="18">
        <f t="shared" si="2"/>
        <v>92</v>
      </c>
      <c r="I41" s="19">
        <f t="shared" si="9"/>
        <v>5.434782608695652E-3</v>
      </c>
      <c r="J41" s="20">
        <f t="shared" si="10"/>
        <v>32709.408022881038</v>
      </c>
      <c r="K41" s="21">
        <f t="shared" si="3"/>
        <v>0.45289855072463758</v>
      </c>
      <c r="L41" s="20">
        <f t="shared" si="4"/>
        <v>72222.372914521344</v>
      </c>
      <c r="M41" s="20">
        <f t="shared" si="5"/>
        <v>60185.310762101115</v>
      </c>
      <c r="N41" s="20">
        <f t="shared" si="6"/>
        <v>451389.83071575838</v>
      </c>
    </row>
    <row r="42" spans="1:14">
      <c r="A42" s="14">
        <v>41</v>
      </c>
      <c r="B42" s="15">
        <f t="shared" si="7"/>
        <v>44835</v>
      </c>
      <c r="C42" s="15">
        <f t="shared" si="0"/>
        <v>44896</v>
      </c>
      <c r="D42" s="16">
        <f t="shared" si="11"/>
        <v>9027796.6143151671</v>
      </c>
      <c r="E42" s="17">
        <f t="shared" si="8"/>
        <v>1504632.7690525278</v>
      </c>
      <c r="F42" s="17">
        <f t="shared" si="12"/>
        <v>7523163.8452626392</v>
      </c>
      <c r="G42" s="17">
        <f t="shared" si="1"/>
        <v>3761581.9226313196</v>
      </c>
      <c r="H42" s="18">
        <f t="shared" si="2"/>
        <v>92</v>
      </c>
      <c r="I42" s="19">
        <f t="shared" si="9"/>
        <v>5.434782608695652E-3</v>
      </c>
      <c r="J42" s="20">
        <f t="shared" si="10"/>
        <v>40886.760028601297</v>
      </c>
      <c r="K42" s="21">
        <f t="shared" si="3"/>
        <v>0.45289855072463764</v>
      </c>
      <c r="L42" s="20">
        <f t="shared" si="4"/>
        <v>90277.966143151672</v>
      </c>
      <c r="M42" s="20">
        <f t="shared" si="5"/>
        <v>75231.638452626401</v>
      </c>
      <c r="N42" s="20">
        <f t="shared" si="6"/>
        <v>564237.28839469806</v>
      </c>
    </row>
    <row r="43" spans="1:14">
      <c r="A43" s="14">
        <v>42</v>
      </c>
      <c r="B43" s="15">
        <f t="shared" si="7"/>
        <v>44927</v>
      </c>
      <c r="C43" s="15">
        <f t="shared" si="0"/>
        <v>44986</v>
      </c>
      <c r="D43" s="22">
        <f t="shared" si="11"/>
        <v>11284745.767893959</v>
      </c>
      <c r="E43" s="23">
        <f t="shared" si="8"/>
        <v>1880790.9613156598</v>
      </c>
      <c r="F43" s="23">
        <f t="shared" si="12"/>
        <v>9403954.806578299</v>
      </c>
      <c r="G43" s="23">
        <f t="shared" si="1"/>
        <v>4701977.4032891495</v>
      </c>
      <c r="H43" s="14"/>
      <c r="I43" s="24"/>
      <c r="J43" s="14"/>
      <c r="K43" s="14"/>
      <c r="L43" s="14"/>
      <c r="M43" s="14"/>
      <c r="N43" s="14"/>
    </row>
  </sheetData>
  <sheetProtection formatCells="0" formatColumns="0" formatRows="0" insertColumns="0" insertRows="0" insertHyperlinks="0" deleteColumns="0" deleteRows="0" sort="0" autoFilter="0" pivotTables="0"/>
  <mergeCells count="3">
    <mergeCell ref="O5:P5"/>
    <mergeCell ref="O13:P13"/>
    <mergeCell ref="O17:P17"/>
  </mergeCells>
  <phoneticPr fontId="3" type="noConversion"/>
  <conditionalFormatting sqref="A14:B14 D14:N14">
    <cfRule type="expression" dxfId="16" priority="3" stopIfTrue="1">
      <formula>($B$14=$P$18)</formula>
    </cfRule>
  </conditionalFormatting>
  <pageMargins left="0.75" right="0.75" top="1" bottom="1" header="0.5" footer="0.5"/>
  <pageSetup paperSize="9" orientation="portrait" verticalDpi="1200" r:id="rId1"/>
  <headerFooter alignWithMargins="0"/>
  <ignoredErrors>
    <ignoredError sqref="D3:F43 E2:F2 B2:B43" calculatedColumn="1"/>
  </ignoredError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Money Management</vt:lpstr>
    </vt:vector>
  </TitlesOfParts>
  <Company>BD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Carrillo</dc:creator>
  <cp:lastModifiedBy>Carrillo</cp:lastModifiedBy>
  <dcterms:created xsi:type="dcterms:W3CDTF">2012-08-29T11:28:44Z</dcterms:created>
  <dcterms:modified xsi:type="dcterms:W3CDTF">2012-10-22T22:45:32Z</dcterms:modified>
</cp:coreProperties>
</file>